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ten\dienstlich\PN-Unsicherheit-Trinkwasser\"/>
    </mc:Choice>
  </mc:AlternateContent>
  <bookViews>
    <workbookView xWindow="0" yWindow="0" windowWidth="25200" windowHeight="11850"/>
  </bookViews>
  <sheets>
    <sheet name="Gesamt" sheetId="1" r:id="rId1"/>
    <sheet name="Berechnung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0" i="2" l="1"/>
  <c r="AD11" i="2"/>
  <c r="AB10" i="2"/>
  <c r="AB11" i="2"/>
  <c r="Z10" i="2"/>
  <c r="Z11" i="2"/>
  <c r="X10" i="2"/>
  <c r="X11" i="2"/>
  <c r="T10" i="2"/>
  <c r="T11" i="2"/>
  <c r="V10" i="2"/>
  <c r="V11" i="2"/>
  <c r="R10" i="2"/>
  <c r="R11" i="2"/>
  <c r="P10" i="2"/>
  <c r="P11" i="2"/>
  <c r="N10" i="2"/>
  <c r="N11" i="2"/>
  <c r="L10" i="2"/>
  <c r="L11" i="2"/>
  <c r="J10" i="2"/>
  <c r="J11" i="2"/>
  <c r="B13" i="2"/>
  <c r="H2" i="2"/>
  <c r="AD4" i="2" s="1"/>
  <c r="F10" i="2"/>
  <c r="F11" i="2"/>
  <c r="D3" i="2"/>
  <c r="V3" i="2" s="1"/>
  <c r="D4" i="2"/>
  <c r="V4" i="2" s="1"/>
  <c r="D5" i="2"/>
  <c r="V5" i="2" s="1"/>
  <c r="D6" i="2"/>
  <c r="T6" i="2" s="1"/>
  <c r="D7" i="2"/>
  <c r="T7" i="2" s="1"/>
  <c r="D8" i="2"/>
  <c r="V8" i="2" s="1"/>
  <c r="D9" i="2"/>
  <c r="V9" i="2" s="1"/>
  <c r="D10" i="2"/>
  <c r="D11" i="2"/>
  <c r="D2" i="2"/>
  <c r="V2" i="2" s="1"/>
  <c r="B3" i="2"/>
  <c r="R3" i="2" s="1"/>
  <c r="B4" i="2"/>
  <c r="P4" i="2" s="1"/>
  <c r="B5" i="2"/>
  <c r="B6" i="2"/>
  <c r="R6" i="2" s="1"/>
  <c r="B7" i="2"/>
  <c r="R7" i="2" s="1"/>
  <c r="B8" i="2"/>
  <c r="P8" i="2" s="1"/>
  <c r="B9" i="2"/>
  <c r="B10" i="2"/>
  <c r="B11" i="2"/>
  <c r="B2" i="2"/>
  <c r="P2" i="2" s="1"/>
  <c r="P3" i="2" l="1"/>
  <c r="F9" i="2"/>
  <c r="J9" i="2" s="1"/>
  <c r="T9" i="2"/>
  <c r="X2" i="2"/>
  <c r="X8" i="2"/>
  <c r="AB2" i="2"/>
  <c r="AB8" i="2"/>
  <c r="T8" i="2"/>
  <c r="AD7" i="2"/>
  <c r="P7" i="2"/>
  <c r="T5" i="2"/>
  <c r="X4" i="2"/>
  <c r="Z6" i="2"/>
  <c r="AB4" i="2"/>
  <c r="AD6" i="2"/>
  <c r="T2" i="2"/>
  <c r="X5" i="2"/>
  <c r="Z7" i="2"/>
  <c r="AB5" i="2"/>
  <c r="P6" i="2"/>
  <c r="T4" i="2"/>
  <c r="X9" i="2"/>
  <c r="Z3" i="2"/>
  <c r="AB9" i="2"/>
  <c r="AD3" i="2"/>
  <c r="L9" i="2"/>
  <c r="R9" i="2"/>
  <c r="R5" i="2"/>
  <c r="V7" i="2"/>
  <c r="F2" i="2"/>
  <c r="J2" i="2" s="1"/>
  <c r="F4" i="2"/>
  <c r="J4" i="2" s="1"/>
  <c r="R2" i="2"/>
  <c r="R4" i="2"/>
  <c r="V6" i="2"/>
  <c r="F7" i="2"/>
  <c r="J7" i="2" s="1"/>
  <c r="F3" i="2"/>
  <c r="J3" i="2" s="1"/>
  <c r="P9" i="2"/>
  <c r="P5" i="2"/>
  <c r="T3" i="2"/>
  <c r="X7" i="2"/>
  <c r="X3" i="2"/>
  <c r="Z9" i="2"/>
  <c r="Z5" i="2"/>
  <c r="AB7" i="2"/>
  <c r="AB3" i="2"/>
  <c r="AD9" i="2"/>
  <c r="AD5" i="2"/>
  <c r="F5" i="2"/>
  <c r="J5" i="2" s="1"/>
  <c r="F8" i="2"/>
  <c r="J8" i="2" s="1"/>
  <c r="R8" i="2"/>
  <c r="F6" i="2"/>
  <c r="J6" i="2" s="1"/>
  <c r="X6" i="2"/>
  <c r="Z2" i="2"/>
  <c r="Z8" i="2"/>
  <c r="Z4" i="2"/>
  <c r="AB6" i="2"/>
  <c r="AD2" i="2"/>
  <c r="AD8" i="2"/>
  <c r="L4" i="2" l="1"/>
  <c r="N9" i="2"/>
  <c r="N4" i="2"/>
  <c r="L2" i="2"/>
  <c r="L5" i="2"/>
  <c r="L3" i="2"/>
  <c r="N3" i="2"/>
  <c r="N8" i="2"/>
  <c r="AD13" i="2"/>
  <c r="L6" i="2"/>
  <c r="L8" i="2"/>
  <c r="V13" i="2"/>
  <c r="V14" i="2" s="1"/>
  <c r="C17" i="2" s="1"/>
  <c r="C21" i="2" s="1"/>
  <c r="L7" i="2"/>
  <c r="J13" i="2"/>
  <c r="J14" i="2" s="1"/>
  <c r="N2" i="2"/>
  <c r="N6" i="2"/>
  <c r="N5" i="2"/>
  <c r="N7" i="2"/>
  <c r="E26" i="1" l="1"/>
  <c r="D21" i="2"/>
  <c r="F26" i="1" s="1"/>
  <c r="N13" i="2"/>
  <c r="N14" i="2" s="1"/>
  <c r="C18" i="2" s="1"/>
  <c r="C22" i="2" l="1"/>
  <c r="E27" i="1" s="1"/>
  <c r="C24" i="2"/>
  <c r="D24" i="2" s="1"/>
  <c r="C19" i="2"/>
  <c r="C23" i="2" s="1"/>
  <c r="D23" i="2" l="1"/>
  <c r="F25" i="1" s="1"/>
  <c r="C20" i="2"/>
  <c r="C25" i="2" s="1"/>
  <c r="D22" i="2"/>
  <c r="F27" i="1" s="1"/>
  <c r="F29" i="1" s="1"/>
  <c r="E25" i="1"/>
  <c r="D25" i="2" l="1"/>
  <c r="F24" i="1" s="1"/>
  <c r="E24" i="1"/>
</calcChain>
</file>

<file path=xl/sharedStrings.xml><?xml version="1.0" encoding="utf-8"?>
<sst xmlns="http://schemas.openxmlformats.org/spreadsheetml/2006/main" count="199" uniqueCount="189">
  <si>
    <t>PN-Zielobjekt</t>
  </si>
  <si>
    <t>Probe 1 /Ergebnis 1</t>
  </si>
  <si>
    <t>Probe 1 /Ergebnis 2</t>
  </si>
  <si>
    <t>Probe 2 /Ergebnis 2</t>
  </si>
  <si>
    <t>Gesamtmittelwert</t>
  </si>
  <si>
    <t>Anzahl Ziele a</t>
  </si>
  <si>
    <t>Anzahl Proben je Ziel</t>
  </si>
  <si>
    <t>Anzahl Werte je Probe</t>
  </si>
  <si>
    <t>SS(zwischen Zielen)</t>
  </si>
  <si>
    <t>MS(zwischen Zielen)</t>
  </si>
  <si>
    <t>SS(zwischen Proben)</t>
  </si>
  <si>
    <t>MS(zwischen Proben)</t>
  </si>
  <si>
    <t>Z=Ziel; P=Probe; W=Wert</t>
  </si>
  <si>
    <t>Mittelwert Z1 / P1</t>
  </si>
  <si>
    <t>Mittelwert Z1</t>
  </si>
  <si>
    <t>Abweichungsquadrat Z1</t>
  </si>
  <si>
    <t>Mittelwert Z2</t>
  </si>
  <si>
    <t>Abweichungsquadrat Z2</t>
  </si>
  <si>
    <t>Mittelwert Z3</t>
  </si>
  <si>
    <t>Abweichungsquadrat Z3</t>
  </si>
  <si>
    <t>Mittelwert Z4</t>
  </si>
  <si>
    <t>Abweichungsquadrat Z4</t>
  </si>
  <si>
    <t>Mittelwert Z5</t>
  </si>
  <si>
    <t>Abweichungsquadrat Z5</t>
  </si>
  <si>
    <t>Mittelwert Z6</t>
  </si>
  <si>
    <t>Abweichungsquadrat Z6</t>
  </si>
  <si>
    <t>Mittelwert Z7</t>
  </si>
  <si>
    <t>Abweichungsquadrat Z7</t>
  </si>
  <si>
    <t>Mittelwert Z8</t>
  </si>
  <si>
    <t>Abweichungsquadrat Z8</t>
  </si>
  <si>
    <t>Mittelwert Z9</t>
  </si>
  <si>
    <t>Abweichungsquadrat Z9</t>
  </si>
  <si>
    <t>Mittelwert Z10</t>
  </si>
  <si>
    <t>Abweichungsquadrat Z10</t>
  </si>
  <si>
    <t>Mittelwert Z1 / P2</t>
  </si>
  <si>
    <t>Abweichungsquadrat Z1 / P1</t>
  </si>
  <si>
    <t>Abweichungsquadrat Z1 / P2</t>
  </si>
  <si>
    <t>Mittelwert Z2 / P1</t>
  </si>
  <si>
    <t>Mittelwert Z2 / P2</t>
  </si>
  <si>
    <t>Abweichungsquadrat Z2 / P1</t>
  </si>
  <si>
    <t>Mittelwert Z3 / P1</t>
  </si>
  <si>
    <t>Mittelwert Z3 / P2</t>
  </si>
  <si>
    <t>Abweichungsquadrat Z3 / P1</t>
  </si>
  <si>
    <t>Mittelwert Z4 / P1</t>
  </si>
  <si>
    <t>Mittelwert Z4 / P2</t>
  </si>
  <si>
    <t>Abweichungsquadrat Z4 / P1</t>
  </si>
  <si>
    <t>Mittelwert Z5 / P1</t>
  </si>
  <si>
    <t>Mittelwert Z5 / P2</t>
  </si>
  <si>
    <t>Abweichungsquadrat Z5 / P1</t>
  </si>
  <si>
    <t>Mittelwert Z6 / P1</t>
  </si>
  <si>
    <t>Mittelwert Z6 / P2</t>
  </si>
  <si>
    <t>Abweichungsquadrat Z6 / P1</t>
  </si>
  <si>
    <t>Mittelwert Z7 / P1</t>
  </si>
  <si>
    <t>Mittelwert Z7 / P2</t>
  </si>
  <si>
    <t>Abweichungsquadrat Z7 / P1</t>
  </si>
  <si>
    <t>Mittelwert Z8 / P1</t>
  </si>
  <si>
    <t>Mittelwert Z8 / P2</t>
  </si>
  <si>
    <t>Abweichungsquadrat Z8 / P1</t>
  </si>
  <si>
    <t>Mittelwert Z9 / P1</t>
  </si>
  <si>
    <t>Mittelwert Z9 / P2</t>
  </si>
  <si>
    <t>Abweichungsquadrat Z9 / P1</t>
  </si>
  <si>
    <t>Mittelwert Z10 / P1</t>
  </si>
  <si>
    <t>Mittelwert Z10 / P2</t>
  </si>
  <si>
    <t>Abweichungsquadrat Z10 / P1</t>
  </si>
  <si>
    <t>Abweichungsquadrat Z1 / P1 / W1</t>
  </si>
  <si>
    <t>Abweichungsquadrat Z2 / P1 / W2</t>
  </si>
  <si>
    <t>Abweichungsquadrat Z2 / P1 / W1</t>
  </si>
  <si>
    <t>Abweichungsquadrat Z3 / P1 / W1</t>
  </si>
  <si>
    <t>Abweichungsquadrat Z4 / P1 / W1</t>
  </si>
  <si>
    <t>Abweichungsquadrat Z5 / P1 / W1</t>
  </si>
  <si>
    <t>Abweichungsquadrat Z6 / P1 / W1</t>
  </si>
  <si>
    <t>Abweichungsquadrat Z7 / P1 / W1</t>
  </si>
  <si>
    <t>Abweichungsquadrat Z8 / P1 / W1</t>
  </si>
  <si>
    <t>Abweichungsquadrat Z9 / P1 / W1</t>
  </si>
  <si>
    <t>Abweichungsquadrat Z10 / P1 / W1</t>
  </si>
  <si>
    <t>SS(innerhalb Proben)</t>
  </si>
  <si>
    <t>MS(innerhalb Proben)</t>
  </si>
  <si>
    <t>Abweichungsquadrat_ges Z1 / P1 / W1</t>
  </si>
  <si>
    <t>Abweichungsquadrat_ges Z2 / P1 / W1</t>
  </si>
  <si>
    <t>Abweichungsquadrat_ges Z3 / P1 / W1</t>
  </si>
  <si>
    <t>Abweichungsquadrat_ges Z4 / P1 / W1</t>
  </si>
  <si>
    <t>Abweichungsquadrat_ges Z5 / P1 / W1</t>
  </si>
  <si>
    <t>Abweichungsquadrat_ges Z6 / P1 / W1</t>
  </si>
  <si>
    <t>Abweichungsquadrat_ges Z7 / P1 / W1</t>
  </si>
  <si>
    <t>Abweichungsquadrat_ges Z8 / P1 / W1</t>
  </si>
  <si>
    <t>Abweichungsquadrat_ges Z9 / P1 / W1</t>
  </si>
  <si>
    <t>Abweichungsquadrat_ges Z10 / P1 / W1</t>
  </si>
  <si>
    <t>Abweichungsquadrat Z1 / P1 / W2</t>
  </si>
  <si>
    <t>Abweichungsquadrat Z3 / P1 / W2</t>
  </si>
  <si>
    <t>Abweichungsquadrat Z4 / P1 / W2</t>
  </si>
  <si>
    <t>Abweichungsquadrat Z5 / P1 / W2</t>
  </si>
  <si>
    <t>Abweichungsquadrat Z6 / P1 / W2</t>
  </si>
  <si>
    <t>Abweichungsquadrat Z7 / P1 / W2</t>
  </si>
  <si>
    <t>Abweichungsquadrat Z8 / P1 / W2</t>
  </si>
  <si>
    <t>Abweichungsquadrat Z9 / P1 / W2</t>
  </si>
  <si>
    <t>Abweichungsquadrat Z10 / P1 / W2</t>
  </si>
  <si>
    <t>Abweichungsquadrat Z1 / P2 / W1</t>
  </si>
  <si>
    <t>Abweichungsquadrat Z2 / P2 / W1</t>
  </si>
  <si>
    <t>Abweichungsquadrat Z3 / P2 / W1</t>
  </si>
  <si>
    <t>Abweichungsquadrat Z4 / P2 / W1</t>
  </si>
  <si>
    <t>Abweichungsquadrat Z5 / P2 / W1</t>
  </si>
  <si>
    <t>Abweichungsquadrat Z6 / P2 / W1</t>
  </si>
  <si>
    <t>Abweichungsquadrat Z7 / P2 / W1</t>
  </si>
  <si>
    <t>Abweichungsquadrat Z8 / P2 / W1</t>
  </si>
  <si>
    <t>Abweichungsquadrat Z9 / P2 / W1</t>
  </si>
  <si>
    <t>Abweichungsquadrat Z10 / P2 / W1</t>
  </si>
  <si>
    <t>Abweichungsquadrat Z1 / P2 / W2</t>
  </si>
  <si>
    <t>Abweichungsquadrat Z2 / P2 / W2</t>
  </si>
  <si>
    <t>Abweichungsquadrat Z3 / P2 / W2</t>
  </si>
  <si>
    <t>Abweichungsquadrat Z4 / P2 / W2</t>
  </si>
  <si>
    <t>Abweichungsquadrat Z5 / P2 / W2</t>
  </si>
  <si>
    <t>Abweichungsquadrat Z6 / P2 / W2</t>
  </si>
  <si>
    <t>Abweichungsquadrat Z7 / P2 / W2</t>
  </si>
  <si>
    <t>Abweichungsquadrat Z8 / P2 / W2</t>
  </si>
  <si>
    <t>Abweichungsquadrat Z9 / P2 / W2</t>
  </si>
  <si>
    <t>Abweichungsquadrat Z10 / P2 / W2</t>
  </si>
  <si>
    <t>Abweichungsquadrat_ges Z1 / P1 / W2</t>
  </si>
  <si>
    <t>Abweichungsquadrat_ges Z2 / P1 / W2</t>
  </si>
  <si>
    <t>Abweichungsquadrat_ges Z3 / P1 / W2</t>
  </si>
  <si>
    <t>Abweichungsquadrat_ges Z4 / P1 / W2</t>
  </si>
  <si>
    <t>Abweichungsquadrat_ges Z5 / P1 / W2</t>
  </si>
  <si>
    <t>Abweichungsquadrat_ges Z6 / P1 / W2</t>
  </si>
  <si>
    <t>Abweichungsquadrat_ges Z7 / P1 / W2</t>
  </si>
  <si>
    <t>Abweichungsquadrat_ges Z8 / P1 / W2</t>
  </si>
  <si>
    <t>Abweichungsquadrat_ges Z9 / P1 / W2</t>
  </si>
  <si>
    <t>Abweichungsquadrat_ges Z10 / P1 / W2</t>
  </si>
  <si>
    <t>Abweichungsquadrat_ges Z1 / P2 / W1</t>
  </si>
  <si>
    <t>Abweichungsquadrat_ges Z2 / P2 / W1</t>
  </si>
  <si>
    <t>Abweichungsquadrat_ges Z3 / P2 / W1</t>
  </si>
  <si>
    <t>Abweichungsquadrat_ges Z4 / P2 / W1</t>
  </si>
  <si>
    <t>Abweichungsquadrat_ges Z5 / P2 / W1</t>
  </si>
  <si>
    <t>Abweichungsquadrat_ges Z6 / P2 / W1</t>
  </si>
  <si>
    <t>Abweichungsquadrat_ges Z7 / P2 / W1</t>
  </si>
  <si>
    <t>Abweichungsquadrat_ges Z8 / P2 / W1</t>
  </si>
  <si>
    <t>Abweichungsquadrat_ges Z9 / P2 / W1</t>
  </si>
  <si>
    <t>Abweichungsquadrat_ges Z10 / P2 / W1</t>
  </si>
  <si>
    <t>Abweichungsquadrat_ges Z1 / P2 / W2</t>
  </si>
  <si>
    <t>Abweichungsquadrat_ges Z2 / P2 / W2</t>
  </si>
  <si>
    <t>Abweichungsquadrat_ges Z3 / P2 / W2</t>
  </si>
  <si>
    <t>Abweichungsquadrat_ges Z4 / P2 / W2</t>
  </si>
  <si>
    <t>Abweichungsquadrat_ges Z5 / P2 / W2</t>
  </si>
  <si>
    <t>Abweichungsquadrat_ges Z6 / P2 / W2</t>
  </si>
  <si>
    <t>Abweichungsquadrat_ges Z7 / P2 / W2</t>
  </si>
  <si>
    <t>Abweichungsquadrat_ges Z8 / P2 / W2</t>
  </si>
  <si>
    <t>Abweichungsquadrat_ges Z9 / P2 / W2</t>
  </si>
  <si>
    <t>Abweichungsquadrat_ges Z10 / P2 / W2</t>
  </si>
  <si>
    <t>SS(gesamt)</t>
  </si>
  <si>
    <t>Varianz(innerhalb Proben)</t>
  </si>
  <si>
    <t>Varianz(zwischen Proben, innerhalb Ziele)</t>
  </si>
  <si>
    <t>Varianz(zwischen Zielen)</t>
  </si>
  <si>
    <t>St.abw.(innerhalb Proben)</t>
  </si>
  <si>
    <t>St.abw.(zwischen Proben, innerhalb Ziele)</t>
  </si>
  <si>
    <t>St.abw.(zwischen Zielen)</t>
  </si>
  <si>
    <t>St.Abw. Messung</t>
  </si>
  <si>
    <t>Analytik</t>
  </si>
  <si>
    <t>Probenahme</t>
  </si>
  <si>
    <t>zwischen den Zielen</t>
  </si>
  <si>
    <t>Wiederholstandardabweichung Analytik:</t>
  </si>
  <si>
    <t>PN-Stelle 1</t>
  </si>
  <si>
    <t>PN-Stelle 2</t>
  </si>
  <si>
    <t>PN-Stelle 3</t>
  </si>
  <si>
    <t>PN-Stelle 4</t>
  </si>
  <si>
    <t>PN-Stelle 5</t>
  </si>
  <si>
    <t>PN-Stelle 6</t>
  </si>
  <si>
    <t>PN-Stelle 7</t>
  </si>
  <si>
    <t>PN-Stelle 8</t>
  </si>
  <si>
    <t>PN-Stelle 9</t>
  </si>
  <si>
    <t>PN-Stelle 10</t>
  </si>
  <si>
    <t>für die Bestimmung von</t>
  </si>
  <si>
    <t>berechnet von:</t>
  </si>
  <si>
    <t>Datum:</t>
  </si>
  <si>
    <t>Unterschrift:</t>
  </si>
  <si>
    <t>Schätzung der Probenahmepräzision</t>
  </si>
  <si>
    <t xml:space="preserve">Eurachem/EUROLAB/ CITAC/Nordtest/AMC Guide: Measurement uncertainty arising from sampling: </t>
  </si>
  <si>
    <t>a guide to methods and approaches. www.eurachem.org</t>
  </si>
  <si>
    <t>basierend auf der "Duplicate method" in:</t>
  </si>
  <si>
    <t>bei der Probenahme aus</t>
  </si>
  <si>
    <t>© 2020, Dr. Michael Koch, Institut für Siedlungswasserbau, Univ. Stuttgart, www.aqsbw.de</t>
  </si>
  <si>
    <t>Die Benutzung dieses EXCEL-Blatts ist frei, solange der Copyright-Vermerk nicht entfernt wird.</t>
  </si>
  <si>
    <t>Standardabweichungen zwischen PN-Stellen:</t>
  </si>
  <si>
    <t>Gesamtvarianz</t>
  </si>
  <si>
    <t>St.Abw. Gesamt</t>
  </si>
  <si>
    <t>Messung</t>
  </si>
  <si>
    <t>Gesamt</t>
  </si>
  <si>
    <t>Standardabweichung, gesamt:</t>
  </si>
  <si>
    <t>Standardabweichung Probenahme:</t>
  </si>
  <si>
    <t>Erweiterte Probenahmeunsicherheit (ohne systematische Abweichung; k=2):</t>
  </si>
  <si>
    <t>Nitrat in Kopfsalat aus Gewächshäusern</t>
  </si>
  <si>
    <t>Beispiel aus EURACHEM Guide - zur Validierung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</si>
</sst>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8"/>
      <name val="Arial"/>
      <family val="2"/>
    </font>
    <font>
      <sz val="14"/>
      <name val="Arial"/>
      <family val="2"/>
    </font>
    <font>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s>
  <borders count="26">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0" fillId="0" borderId="4" xfId="0" applyBorder="1"/>
    <xf numFmtId="0" fontId="0" fillId="0" borderId="8" xfId="0" applyBorder="1"/>
    <xf numFmtId="0" fontId="0" fillId="0" borderId="5" xfId="0" applyBorder="1"/>
    <xf numFmtId="0" fontId="0" fillId="0" borderId="9" xfId="0" applyBorder="1"/>
    <xf numFmtId="0" fontId="0" fillId="0" borderId="10" xfId="0" applyBorder="1"/>
    <xf numFmtId="0" fontId="0" fillId="0" borderId="11" xfId="0" applyBorder="1"/>
    <xf numFmtId="0" fontId="0" fillId="0" borderId="14" xfId="0" applyBorder="1"/>
    <xf numFmtId="0" fontId="0" fillId="0" borderId="15" xfId="0" applyBorder="1"/>
    <xf numFmtId="0" fontId="0" fillId="0" borderId="0" xfId="0" applyBorder="1"/>
    <xf numFmtId="0" fontId="0" fillId="0" borderId="16" xfId="0" applyBorder="1"/>
    <xf numFmtId="0" fontId="0" fillId="0" borderId="17" xfId="0" applyBorder="1"/>
    <xf numFmtId="164" fontId="0" fillId="0" borderId="0" xfId="1" applyNumberFormat="1" applyFont="1"/>
    <xf numFmtId="0" fontId="0" fillId="5" borderId="0" xfId="0" applyFill="1" applyProtection="1"/>
    <xf numFmtId="0" fontId="4" fillId="5" borderId="0" xfId="0" applyFont="1" applyFill="1" applyAlignment="1" applyProtection="1">
      <alignment horizontal="left"/>
    </xf>
    <xf numFmtId="0" fontId="0" fillId="3" borderId="3" xfId="0" applyFill="1" applyBorder="1" applyProtection="1">
      <protection locked="0"/>
    </xf>
    <xf numFmtId="0" fontId="0" fillId="0" borderId="6" xfId="0" applyBorder="1" applyProtection="1">
      <protection locked="0"/>
    </xf>
    <xf numFmtId="0" fontId="0" fillId="0" borderId="7" xfId="0"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0" borderId="0" xfId="0" applyProtection="1"/>
    <xf numFmtId="0" fontId="0" fillId="2" borderId="0" xfId="0" applyFill="1" applyProtection="1"/>
    <xf numFmtId="0" fontId="0" fillId="2" borderId="2" xfId="0" applyFill="1" applyBorder="1" applyProtection="1"/>
    <xf numFmtId="0" fontId="0" fillId="2" borderId="12" xfId="0" applyFill="1" applyBorder="1" applyProtection="1"/>
    <xf numFmtId="0" fontId="0" fillId="2" borderId="13" xfId="0" applyFill="1" applyBorder="1" applyProtection="1"/>
    <xf numFmtId="165" fontId="0" fillId="4" borderId="0" xfId="0" applyNumberFormat="1" applyFill="1" applyProtection="1"/>
    <xf numFmtId="0" fontId="2" fillId="2" borderId="0" xfId="0" applyFont="1" applyFill="1" applyProtection="1"/>
    <xf numFmtId="10" fontId="0" fillId="4" borderId="0" xfId="1" applyNumberFormat="1" applyFont="1" applyFill="1" applyProtection="1"/>
    <xf numFmtId="10" fontId="2" fillId="4" borderId="0" xfId="1" applyNumberFormat="1" applyFont="1" applyFill="1" applyProtection="1"/>
    <xf numFmtId="0" fontId="3" fillId="5" borderId="0" xfId="0" applyFont="1" applyFill="1" applyAlignment="1" applyProtection="1">
      <alignment horizontal="center"/>
    </xf>
    <xf numFmtId="0" fontId="4" fillId="5" borderId="0" xfId="0" applyFont="1" applyFill="1" applyAlignment="1" applyProtection="1">
      <alignment horizontal="left"/>
    </xf>
    <xf numFmtId="0" fontId="4" fillId="5" borderId="0" xfId="0" applyFont="1" applyFill="1" applyBorder="1" applyAlignment="1" applyProtection="1">
      <alignment horizontal="left"/>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5" borderId="11" xfId="0" applyFill="1" applyBorder="1" applyAlignment="1" applyProtection="1">
      <alignment horizontal="left"/>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0" fillId="0" borderId="1" xfId="0" applyBorder="1" applyAlignment="1" applyProtection="1">
      <alignment horizontal="left"/>
      <protection locked="0"/>
    </xf>
    <xf numFmtId="0" fontId="0" fillId="5" borderId="0" xfId="0" applyFill="1" applyAlignment="1" applyProtection="1">
      <alignment horizontal="left"/>
    </xf>
    <xf numFmtId="0" fontId="5" fillId="5" borderId="0" xfId="0" applyFont="1" applyFill="1" applyAlignment="1" applyProtection="1">
      <alignment horizontal="left" wrapText="1"/>
    </xf>
    <xf numFmtId="0" fontId="5" fillId="5" borderId="0" xfId="0" applyFont="1" applyFill="1" applyAlignment="1" applyProtection="1">
      <alignment horizontal="left"/>
    </xf>
    <xf numFmtId="0" fontId="0" fillId="6" borderId="18" xfId="0" applyFill="1" applyBorder="1" applyAlignment="1" applyProtection="1">
      <alignment horizontal="center"/>
    </xf>
    <xf numFmtId="0" fontId="0" fillId="6" borderId="19" xfId="0" applyFill="1" applyBorder="1" applyAlignment="1" applyProtection="1">
      <alignment horizontal="center"/>
    </xf>
    <xf numFmtId="0" fontId="0" fillId="6" borderId="20" xfId="0" applyFill="1" applyBorder="1" applyAlignment="1" applyProtection="1">
      <alignment horizontal="center"/>
    </xf>
    <xf numFmtId="0" fontId="0" fillId="6" borderId="23" xfId="0" applyFill="1" applyBorder="1" applyAlignment="1" applyProtection="1">
      <alignment horizontal="center"/>
    </xf>
    <xf numFmtId="0" fontId="0" fillId="6" borderId="24" xfId="0" applyFill="1" applyBorder="1" applyAlignment="1" applyProtection="1">
      <alignment horizontal="center"/>
    </xf>
    <xf numFmtId="0" fontId="0" fillId="6" borderId="25" xfId="0" applyFill="1" applyBorder="1" applyAlignment="1" applyProtection="1">
      <alignment horizontal="center"/>
    </xf>
    <xf numFmtId="0" fontId="0" fillId="0" borderId="21" xfId="0"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Alignment="1">
      <alignment horizontal="left"/>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685800</xdr:colOff>
      <xdr:row>29</xdr:row>
      <xdr:rowOff>142875</xdr:rowOff>
    </xdr:from>
    <xdr:to>
      <xdr:col>6</xdr:col>
      <xdr:colOff>381000</xdr:colOff>
      <xdr:row>33</xdr:row>
      <xdr:rowOff>161925</xdr:rowOff>
    </xdr:to>
    <xdr:sp macro="" textlink="">
      <xdr:nvSpPr>
        <xdr:cNvPr id="2" name="Textfeld 1"/>
        <xdr:cNvSpPr txBox="1"/>
      </xdr:nvSpPr>
      <xdr:spPr>
        <a:xfrm>
          <a:off x="685800" y="5314950"/>
          <a:ext cx="6381750" cy="781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Wenn zu erwarten</a:t>
          </a:r>
          <a:r>
            <a:rPr lang="de-DE" sz="1050" baseline="0"/>
            <a:t> ist, dass die Häufigkeitsverteilungen der Analytik, der Variabilität zwischen und innerhalb der Proben ausreißerbelastet sind, wird empfohlen, robuste Schätzverfahren anzuwenden. Dies ergibt zuverlässigere Schätzungen der Varianzen. Ein Programm zur Berechnung der robusten ANOVA (RANOVA) ist unter </a:t>
          </a:r>
          <a:r>
            <a:rPr lang="de-DE" sz="1050" b="0" i="0" u="none" strike="noStrike" baseline="0" smtClean="0">
              <a:solidFill>
                <a:schemeClr val="dk1"/>
              </a:solidFill>
              <a:latin typeface="+mn-lt"/>
              <a:ea typeface="+mn-ea"/>
              <a:cs typeface="+mn-cs"/>
            </a:rPr>
            <a:t>http://www.rsc.org/Membership/Networking/InterestGroups/Analytical/AMC/Software/index.asp verfügbar.</a:t>
          </a:r>
        </a:p>
        <a:p>
          <a:endParaRPr lang="de-DE" sz="1100"/>
        </a:p>
      </xdr:txBody>
    </xdr:sp>
    <xdr:clientData/>
  </xdr:twoCellAnchor>
  <xdr:twoCellAnchor>
    <xdr:from>
      <xdr:col>5</xdr:col>
      <xdr:colOff>1066800</xdr:colOff>
      <xdr:row>0</xdr:row>
      <xdr:rowOff>47625</xdr:rowOff>
    </xdr:from>
    <xdr:to>
      <xdr:col>6</xdr:col>
      <xdr:colOff>647700</xdr:colOff>
      <xdr:row>0</xdr:row>
      <xdr:rowOff>276225</xdr:rowOff>
    </xdr:to>
    <xdr:sp macro="" textlink="">
      <xdr:nvSpPr>
        <xdr:cNvPr id="3" name="Textfeld 2"/>
        <xdr:cNvSpPr txBox="1"/>
      </xdr:nvSpPr>
      <xdr:spPr>
        <a:xfrm>
          <a:off x="6543675" y="47625"/>
          <a:ext cx="7905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ver. 1.2</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workbookViewId="0">
      <selection activeCell="B8" sqref="B8:C8"/>
    </sheetView>
  </sheetViews>
  <sheetFormatPr baseColWidth="10" defaultColWidth="11.453125" defaultRowHeight="14.5" x14ac:dyDescent="0.35"/>
  <cols>
    <col min="1" max="1" width="14.453125" style="20" customWidth="1"/>
    <col min="2" max="2" width="13.26953125" style="20" bestFit="1" customWidth="1"/>
    <col min="3" max="6" width="18.1796875" style="20" bestFit="1" customWidth="1"/>
    <col min="7" max="16384" width="11.453125" style="20"/>
  </cols>
  <sheetData>
    <row r="1" spans="1:7" ht="23" x14ac:dyDescent="0.5">
      <c r="A1" s="29" t="s">
        <v>172</v>
      </c>
      <c r="B1" s="29"/>
      <c r="C1" s="29"/>
      <c r="D1" s="29"/>
      <c r="E1" s="29"/>
      <c r="F1" s="29"/>
      <c r="G1" s="29"/>
    </row>
    <row r="2" spans="1:7" ht="17.5" x14ac:dyDescent="0.35">
      <c r="A2" s="30" t="s">
        <v>168</v>
      </c>
      <c r="B2" s="30"/>
      <c r="C2" s="31"/>
      <c r="D2" s="32" t="s">
        <v>187</v>
      </c>
      <c r="E2" s="33"/>
      <c r="F2" s="33"/>
      <c r="G2" s="34"/>
    </row>
    <row r="3" spans="1:7" ht="17.5" x14ac:dyDescent="0.35">
      <c r="A3" s="14" t="s">
        <v>176</v>
      </c>
      <c r="B3" s="14"/>
      <c r="C3" s="14"/>
      <c r="D3" s="36" t="s">
        <v>188</v>
      </c>
      <c r="E3" s="37"/>
      <c r="F3" s="37"/>
      <c r="G3" s="38"/>
    </row>
    <row r="4" spans="1:7" x14ac:dyDescent="0.35">
      <c r="A4" s="39" t="s">
        <v>175</v>
      </c>
      <c r="B4" s="39"/>
      <c r="C4" s="39"/>
      <c r="D4" s="39"/>
      <c r="E4" s="39"/>
      <c r="F4" s="39"/>
      <c r="G4" s="39"/>
    </row>
    <row r="5" spans="1:7" ht="15" customHeight="1" x14ac:dyDescent="0.35">
      <c r="A5" s="40" t="s">
        <v>173</v>
      </c>
      <c r="B5" s="39"/>
      <c r="C5" s="39"/>
      <c r="D5" s="39"/>
      <c r="E5" s="39"/>
      <c r="F5" s="39"/>
      <c r="G5" s="39"/>
    </row>
    <row r="6" spans="1:7" x14ac:dyDescent="0.35">
      <c r="A6" s="41" t="s">
        <v>174</v>
      </c>
      <c r="B6" s="39"/>
      <c r="C6" s="39"/>
      <c r="D6" s="39"/>
      <c r="E6" s="39"/>
      <c r="F6" s="39"/>
      <c r="G6" s="39"/>
    </row>
    <row r="7" spans="1:7" ht="6" customHeight="1" x14ac:dyDescent="0.35">
      <c r="A7" s="39"/>
      <c r="B7" s="39"/>
      <c r="C7" s="39"/>
      <c r="D7" s="39"/>
      <c r="E7" s="39"/>
      <c r="F7" s="39"/>
      <c r="G7" s="39"/>
    </row>
    <row r="8" spans="1:7" x14ac:dyDescent="0.35">
      <c r="A8" s="13" t="s">
        <v>169</v>
      </c>
      <c r="B8" s="36"/>
      <c r="C8" s="38"/>
      <c r="D8" s="13"/>
      <c r="E8" s="42"/>
      <c r="F8" s="43"/>
      <c r="G8" s="44"/>
    </row>
    <row r="9" spans="1:7" x14ac:dyDescent="0.35">
      <c r="A9" s="13" t="s">
        <v>170</v>
      </c>
      <c r="B9" s="48"/>
      <c r="C9" s="49"/>
      <c r="D9" s="13" t="s">
        <v>171</v>
      </c>
      <c r="E9" s="45"/>
      <c r="F9" s="46"/>
      <c r="G9" s="47"/>
    </row>
    <row r="10" spans="1:7" ht="6" customHeight="1" thickBot="1" x14ac:dyDescent="0.4">
      <c r="A10" s="35"/>
      <c r="B10" s="35"/>
      <c r="C10" s="35"/>
      <c r="D10" s="35"/>
      <c r="E10" s="35"/>
      <c r="F10" s="35"/>
      <c r="G10" s="35"/>
    </row>
    <row r="11" spans="1:7" ht="7.5" customHeight="1" thickBot="1" x14ac:dyDescent="0.4">
      <c r="A11" s="21"/>
      <c r="B11" s="21"/>
      <c r="C11" s="21"/>
      <c r="D11" s="21"/>
      <c r="E11" s="21"/>
      <c r="F11" s="21"/>
      <c r="G11" s="21"/>
    </row>
    <row r="12" spans="1:7" x14ac:dyDescent="0.35">
      <c r="A12" s="21"/>
      <c r="B12" s="22" t="s">
        <v>0</v>
      </c>
      <c r="C12" s="23" t="s">
        <v>1</v>
      </c>
      <c r="D12" s="24" t="s">
        <v>2</v>
      </c>
      <c r="E12" s="23" t="s">
        <v>3</v>
      </c>
      <c r="F12" s="24" t="s">
        <v>3</v>
      </c>
      <c r="G12" s="21"/>
    </row>
    <row r="13" spans="1:7" x14ac:dyDescent="0.35">
      <c r="A13" s="21">
        <v>1</v>
      </c>
      <c r="B13" s="15" t="s">
        <v>158</v>
      </c>
      <c r="C13" s="16">
        <v>3898</v>
      </c>
      <c r="D13" s="17">
        <v>4139</v>
      </c>
      <c r="E13" s="16">
        <v>4466</v>
      </c>
      <c r="F13" s="17">
        <v>4693</v>
      </c>
      <c r="G13" s="21"/>
    </row>
    <row r="14" spans="1:7" x14ac:dyDescent="0.35">
      <c r="A14" s="21">
        <v>2</v>
      </c>
      <c r="B14" s="15" t="s">
        <v>159</v>
      </c>
      <c r="C14" s="16">
        <v>3910</v>
      </c>
      <c r="D14" s="17">
        <v>3993</v>
      </c>
      <c r="E14" s="16">
        <v>4201</v>
      </c>
      <c r="F14" s="17">
        <v>4126</v>
      </c>
      <c r="G14" s="21"/>
    </row>
    <row r="15" spans="1:7" x14ac:dyDescent="0.35">
      <c r="A15" s="21">
        <v>3</v>
      </c>
      <c r="B15" s="15" t="s">
        <v>160</v>
      </c>
      <c r="C15" s="16">
        <v>5708</v>
      </c>
      <c r="D15" s="17">
        <v>5903</v>
      </c>
      <c r="E15" s="16">
        <v>4061</v>
      </c>
      <c r="F15" s="17">
        <v>3782</v>
      </c>
      <c r="G15" s="21"/>
    </row>
    <row r="16" spans="1:7" x14ac:dyDescent="0.35">
      <c r="A16" s="21">
        <v>4</v>
      </c>
      <c r="B16" s="15" t="s">
        <v>161</v>
      </c>
      <c r="C16" s="16">
        <v>5028</v>
      </c>
      <c r="D16" s="17">
        <v>4754</v>
      </c>
      <c r="E16" s="16">
        <v>5450</v>
      </c>
      <c r="F16" s="17">
        <v>5416</v>
      </c>
      <c r="G16" s="21"/>
    </row>
    <row r="17" spans="1:7" x14ac:dyDescent="0.35">
      <c r="A17" s="21">
        <v>5</v>
      </c>
      <c r="B17" s="15" t="s">
        <v>162</v>
      </c>
      <c r="C17" s="16">
        <v>4640</v>
      </c>
      <c r="D17" s="17">
        <v>4401</v>
      </c>
      <c r="E17" s="16">
        <v>4248</v>
      </c>
      <c r="F17" s="17">
        <v>4191</v>
      </c>
      <c r="G17" s="21"/>
    </row>
    <row r="18" spans="1:7" x14ac:dyDescent="0.35">
      <c r="A18" s="21">
        <v>6</v>
      </c>
      <c r="B18" s="15" t="s">
        <v>163</v>
      </c>
      <c r="C18" s="16">
        <v>5182</v>
      </c>
      <c r="D18" s="17">
        <v>5023</v>
      </c>
      <c r="E18" s="16">
        <v>4662</v>
      </c>
      <c r="F18" s="17">
        <v>4839</v>
      </c>
      <c r="G18" s="21"/>
    </row>
    <row r="19" spans="1:7" x14ac:dyDescent="0.35">
      <c r="A19" s="21">
        <v>7</v>
      </c>
      <c r="B19" s="15" t="s">
        <v>164</v>
      </c>
      <c r="C19" s="16">
        <v>3028</v>
      </c>
      <c r="D19" s="17">
        <v>3224</v>
      </c>
      <c r="E19" s="16">
        <v>3023</v>
      </c>
      <c r="F19" s="17">
        <v>2901</v>
      </c>
      <c r="G19" s="21"/>
    </row>
    <row r="20" spans="1:7" x14ac:dyDescent="0.35">
      <c r="A20" s="21">
        <v>8</v>
      </c>
      <c r="B20" s="15" t="s">
        <v>165</v>
      </c>
      <c r="C20" s="16">
        <v>3966</v>
      </c>
      <c r="D20" s="17">
        <v>4283</v>
      </c>
      <c r="E20" s="16">
        <v>4131</v>
      </c>
      <c r="F20" s="17">
        <v>3788</v>
      </c>
      <c r="G20" s="21"/>
    </row>
    <row r="21" spans="1:7" x14ac:dyDescent="0.35">
      <c r="A21" s="21">
        <v>9</v>
      </c>
      <c r="B21" s="15" t="s">
        <v>166</v>
      </c>
      <c r="C21" s="18"/>
      <c r="D21" s="19"/>
      <c r="E21" s="18"/>
      <c r="F21" s="19"/>
      <c r="G21" s="21"/>
    </row>
    <row r="22" spans="1:7" x14ac:dyDescent="0.35">
      <c r="A22" s="21">
        <v>10</v>
      </c>
      <c r="B22" s="15" t="s">
        <v>167</v>
      </c>
      <c r="C22" s="18"/>
      <c r="D22" s="19"/>
      <c r="E22" s="18"/>
      <c r="F22" s="19"/>
      <c r="G22" s="21"/>
    </row>
    <row r="23" spans="1:7" ht="6" customHeight="1" x14ac:dyDescent="0.35">
      <c r="A23" s="21"/>
      <c r="B23" s="21"/>
      <c r="C23" s="21"/>
      <c r="D23" s="21"/>
      <c r="E23" s="21"/>
      <c r="F23" s="21"/>
      <c r="G23" s="21"/>
    </row>
    <row r="24" spans="1:7" ht="15" customHeight="1" x14ac:dyDescent="0.35">
      <c r="A24" s="21"/>
      <c r="B24" s="21" t="s">
        <v>184</v>
      </c>
      <c r="C24" s="21"/>
      <c r="D24" s="21"/>
      <c r="E24" s="25">
        <f>IF(Berechnungen!B13&gt;7,Berechnungen!C25,"zu wenig Daten")</f>
        <v>774.52958073179582</v>
      </c>
      <c r="F24" s="27">
        <f>IF(Berechnungen!B13&gt;7,Berechnungen!D25,"zu wenig Daten")</f>
        <v>0.17823459695535293</v>
      </c>
      <c r="G24" s="21"/>
    </row>
    <row r="25" spans="1:7" ht="15" customHeight="1" x14ac:dyDescent="0.35">
      <c r="A25" s="21"/>
      <c r="B25" s="21" t="s">
        <v>179</v>
      </c>
      <c r="C25" s="21"/>
      <c r="D25" s="21"/>
      <c r="E25" s="25">
        <f>IF(Berechnungen!B13&gt;7,Berechnungen!C23,"zu wenig Daten")</f>
        <v>556.28040045337877</v>
      </c>
      <c r="F25" s="27">
        <f>IF(Berechnungen!B13&gt;7,Berechnungen!D23,"zu wenig Daten")</f>
        <v>0.12801113790294785</v>
      </c>
      <c r="G25" s="21"/>
    </row>
    <row r="26" spans="1:7" x14ac:dyDescent="0.35">
      <c r="A26" s="21"/>
      <c r="B26" s="21" t="s">
        <v>157</v>
      </c>
      <c r="C26" s="21"/>
      <c r="D26" s="21"/>
      <c r="E26" s="25">
        <f>IF(Berechnungen!B13&gt;7,Berechnungen!C21,"zu wenig Daten")</f>
        <v>148.18063301254992</v>
      </c>
      <c r="F26" s="27">
        <f>IF(Berechnungen!B13&gt;7,Berechnungen!D21,"zu wenig Daten")</f>
        <v>3.409929854018897E-2</v>
      </c>
      <c r="G26" s="21"/>
    </row>
    <row r="27" spans="1:7" x14ac:dyDescent="0.35">
      <c r="A27" s="21"/>
      <c r="B27" s="21" t="s">
        <v>185</v>
      </c>
      <c r="C27" s="21"/>
      <c r="D27" s="21"/>
      <c r="E27" s="25">
        <f>IF(Berechnungen!B13&gt;7,Berechnungen!C22,"zu wenig Daten")</f>
        <v>518.16087029029893</v>
      </c>
      <c r="F27" s="27">
        <f>IF(Berechnungen!B13&gt;7,Berechnungen!D22,"zu wenig Daten")</f>
        <v>0.11923907901227952</v>
      </c>
      <c r="G27" s="21"/>
    </row>
    <row r="28" spans="1:7" ht="6" customHeight="1" x14ac:dyDescent="0.35">
      <c r="A28" s="21"/>
      <c r="B28" s="21"/>
      <c r="C28" s="21"/>
      <c r="D28" s="21"/>
      <c r="E28" s="21"/>
      <c r="F28" s="21"/>
      <c r="G28" s="21"/>
    </row>
    <row r="29" spans="1:7" x14ac:dyDescent="0.35">
      <c r="A29" s="21"/>
      <c r="B29" s="26" t="s">
        <v>186</v>
      </c>
      <c r="C29" s="21"/>
      <c r="D29" s="21"/>
      <c r="E29" s="21"/>
      <c r="F29" s="28">
        <f>IF(Berechnungen!B13&gt;7,2*F27,"zu wenig Daten")</f>
        <v>0.23847815802455904</v>
      </c>
      <c r="G29" s="21"/>
    </row>
    <row r="30" spans="1:7" x14ac:dyDescent="0.35">
      <c r="A30" s="21"/>
      <c r="B30" s="21"/>
      <c r="C30" s="21"/>
      <c r="D30" s="21"/>
      <c r="E30" s="21"/>
      <c r="F30" s="21"/>
      <c r="G30" s="21"/>
    </row>
    <row r="31" spans="1:7" x14ac:dyDescent="0.35">
      <c r="A31" s="21"/>
      <c r="B31" s="21"/>
      <c r="C31" s="21"/>
      <c r="D31" s="21"/>
      <c r="E31" s="21"/>
      <c r="F31" s="21"/>
      <c r="G31" s="21"/>
    </row>
    <row r="32" spans="1:7" x14ac:dyDescent="0.35">
      <c r="A32" s="21"/>
      <c r="B32" s="21"/>
      <c r="C32" s="21"/>
      <c r="D32" s="21"/>
      <c r="E32" s="21"/>
      <c r="F32" s="21"/>
      <c r="G32" s="21"/>
    </row>
    <row r="33" spans="1:7" x14ac:dyDescent="0.35">
      <c r="A33" s="21"/>
      <c r="B33" s="21"/>
      <c r="C33" s="21"/>
      <c r="D33" s="21"/>
      <c r="E33" s="21"/>
      <c r="F33" s="21"/>
      <c r="G33" s="21"/>
    </row>
    <row r="34" spans="1:7" x14ac:dyDescent="0.35">
      <c r="A34" s="21"/>
      <c r="B34" s="21"/>
      <c r="C34" s="21"/>
      <c r="D34" s="21"/>
      <c r="E34" s="21"/>
      <c r="F34" s="21"/>
      <c r="G34" s="21"/>
    </row>
    <row r="35" spans="1:7" x14ac:dyDescent="0.35">
      <c r="A35" s="21"/>
      <c r="B35" s="21" t="s">
        <v>177</v>
      </c>
      <c r="C35" s="21"/>
      <c r="D35" s="21"/>
      <c r="E35" s="21"/>
      <c r="F35" s="21"/>
      <c r="G35" s="21"/>
    </row>
    <row r="36" spans="1:7" x14ac:dyDescent="0.35">
      <c r="A36" s="21"/>
      <c r="B36" s="21" t="s">
        <v>178</v>
      </c>
      <c r="C36" s="21"/>
      <c r="D36" s="21"/>
      <c r="E36" s="21"/>
      <c r="F36" s="21"/>
      <c r="G36" s="21"/>
    </row>
    <row r="37" spans="1:7" x14ac:dyDescent="0.35">
      <c r="A37" s="21"/>
      <c r="B37" s="21"/>
      <c r="C37" s="21"/>
      <c r="D37" s="21"/>
      <c r="E37" s="21"/>
      <c r="F37" s="21"/>
      <c r="G37" s="21"/>
    </row>
  </sheetData>
  <sheetProtection sheet="1" selectLockedCells="1"/>
  <mergeCells count="12">
    <mergeCell ref="A1:G1"/>
    <mergeCell ref="A2:C2"/>
    <mergeCell ref="D2:G2"/>
    <mergeCell ref="A10:G10"/>
    <mergeCell ref="D3:G3"/>
    <mergeCell ref="A4:G4"/>
    <mergeCell ref="A5:G5"/>
    <mergeCell ref="A6:G6"/>
    <mergeCell ref="A7:G7"/>
    <mergeCell ref="B8:C8"/>
    <mergeCell ref="E8:G9"/>
    <mergeCell ref="B9:C9"/>
  </mergeCells>
  <pageMargins left="0.70866141732283472" right="0.70866141732283472" top="0.59055118110236227" bottom="0.19685039370078741" header="0.31496062992125984" footer="0.31496062992125984"/>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workbookViewId="0"/>
  </sheetViews>
  <sheetFormatPr baseColWidth="10" defaultRowHeight="14.5" x14ac:dyDescent="0.35"/>
  <cols>
    <col min="1" max="1" width="24.7265625" customWidth="1"/>
    <col min="2" max="2" width="13.1796875" customWidth="1"/>
    <col min="3" max="3" width="18" bestFit="1" customWidth="1"/>
    <col min="5" max="5" width="14" bestFit="1" customWidth="1"/>
    <col min="7" max="7" width="17.453125" bestFit="1" customWidth="1"/>
    <col min="9" max="9" width="23.453125" bestFit="1" customWidth="1"/>
    <col min="11" max="11" width="27.453125" bestFit="1" customWidth="1"/>
    <col min="13" max="13" width="26.453125" bestFit="1" customWidth="1"/>
    <col min="15" max="15" width="32.1796875" bestFit="1" customWidth="1"/>
    <col min="17" max="17" width="32.1796875" bestFit="1" customWidth="1"/>
    <col min="19" max="19" width="32.1796875" bestFit="1" customWidth="1"/>
    <col min="21" max="21" width="32.1796875" bestFit="1" customWidth="1"/>
    <col min="23" max="23" width="36.1796875" bestFit="1" customWidth="1"/>
    <col min="25" max="25" width="36.1796875" bestFit="1" customWidth="1"/>
    <col min="27" max="27" width="36.1796875" bestFit="1" customWidth="1"/>
    <col min="29" max="29" width="36.1796875" bestFit="1" customWidth="1"/>
  </cols>
  <sheetData>
    <row r="1" spans="1:30" ht="15" thickBot="1" x14ac:dyDescent="0.4">
      <c r="A1" t="s">
        <v>12</v>
      </c>
    </row>
    <row r="2" spans="1:30" ht="15" thickBot="1" x14ac:dyDescent="0.4">
      <c r="A2" s="1" t="s">
        <v>13</v>
      </c>
      <c r="B2" s="5">
        <f>IF(Gesamt!C13,AVERAGE(Gesamt!C13:D13),"")</f>
        <v>4018.5</v>
      </c>
      <c r="C2" s="1" t="s">
        <v>34</v>
      </c>
      <c r="D2" s="3">
        <f>IF(Gesamt!E13,AVERAGE(Gesamt!E13:F13),"")</f>
        <v>4579.5</v>
      </c>
      <c r="E2" s="1" t="s">
        <v>14</v>
      </c>
      <c r="F2" s="3">
        <f>IF(Gesamt!C13,AVERAGE(B2,D2),"")</f>
        <v>4299</v>
      </c>
      <c r="G2" s="10" t="s">
        <v>4</v>
      </c>
      <c r="H2" s="11">
        <f>AVERAGE(Gesamt!C13:F22)</f>
        <v>4345.5625</v>
      </c>
      <c r="I2" s="1" t="s">
        <v>15</v>
      </c>
      <c r="J2" s="5">
        <f>IF(Gesamt!C13,(Berechnungen!F2-Berechnungen!$H$2)^2,"")</f>
        <v>2168.06640625</v>
      </c>
      <c r="K2" s="1" t="s">
        <v>35</v>
      </c>
      <c r="L2" s="5">
        <f>IF(Gesamt!C13,(B2-F2)^2,"")</f>
        <v>78680.25</v>
      </c>
      <c r="M2" s="1" t="s">
        <v>36</v>
      </c>
      <c r="N2" s="3">
        <f>IF(Gesamt!C13,(D2-F2)^2,"")</f>
        <v>78680.25</v>
      </c>
      <c r="O2" s="1" t="s">
        <v>64</v>
      </c>
      <c r="P2" s="3">
        <f>IF(Gesamt!C13,(Gesamt!C13-Berechnungen!B2)^2,"")</f>
        <v>14520.25</v>
      </c>
      <c r="Q2" s="1" t="s">
        <v>87</v>
      </c>
      <c r="R2" s="3">
        <f>IF(Gesamt!D13,(Gesamt!D13-Berechnungen!B2)^2,"")</f>
        <v>14520.25</v>
      </c>
      <c r="S2" s="1" t="s">
        <v>96</v>
      </c>
      <c r="T2" s="3">
        <f>IF(Gesamt!E13,(Gesamt!E13-Berechnungen!D2)^2,"")</f>
        <v>12882.25</v>
      </c>
      <c r="U2" s="1" t="s">
        <v>106</v>
      </c>
      <c r="V2" s="5">
        <f>IF(Gesamt!F13,(Gesamt!F13-Berechnungen!D2)^2,"")</f>
        <v>12882.25</v>
      </c>
      <c r="W2" s="1" t="s">
        <v>77</v>
      </c>
      <c r="X2" s="3">
        <f>IF(Gesamt!C13,(Gesamt!C13-Berechnungen!$H$2)^2,"")</f>
        <v>200312.19140625</v>
      </c>
      <c r="Y2" s="5" t="s">
        <v>116</v>
      </c>
      <c r="Z2" s="3">
        <f>IF(Gesamt!D13,(Gesamt!D13-Berechnungen!$H$2)^2,"")</f>
        <v>42668.06640625</v>
      </c>
      <c r="AA2" s="5" t="s">
        <v>126</v>
      </c>
      <c r="AB2" s="3">
        <f>IF(Gesamt!E13,(Gesamt!E13-Berechnungen!$H$2)^2,"")</f>
        <v>14505.19140625</v>
      </c>
      <c r="AC2" s="5" t="s">
        <v>136</v>
      </c>
      <c r="AD2" s="3">
        <f>IF(Gesamt!F13,(Gesamt!F13-Berechnungen!$H$2)^2,"")</f>
        <v>120712.81640625</v>
      </c>
    </row>
    <row r="3" spans="1:30" x14ac:dyDescent="0.35">
      <c r="A3" s="7" t="s">
        <v>37</v>
      </c>
      <c r="B3" s="9">
        <f>IF(Gesamt!C14,AVERAGE(Gesamt!C14:D14),"")</f>
        <v>3951.5</v>
      </c>
      <c r="C3" s="7" t="s">
        <v>38</v>
      </c>
      <c r="D3" s="8">
        <f>IF(Gesamt!E14,AVERAGE(Gesamt!E14:F14),"")</f>
        <v>4163.5</v>
      </c>
      <c r="E3" s="7" t="s">
        <v>16</v>
      </c>
      <c r="F3" s="8">
        <f>IF(Gesamt!C14,AVERAGE(B3,D3),"")</f>
        <v>4057.5</v>
      </c>
      <c r="I3" s="7" t="s">
        <v>17</v>
      </c>
      <c r="J3" s="9">
        <f>IF(Gesamt!C14,(Berechnungen!F3-Berechnungen!$H$2)^2,"")</f>
        <v>82980.00390625</v>
      </c>
      <c r="K3" s="7" t="s">
        <v>39</v>
      </c>
      <c r="L3" s="9">
        <f>IF(Gesamt!C14,(B3-F3)^2,"")</f>
        <v>11236</v>
      </c>
      <c r="M3" s="7" t="s">
        <v>36</v>
      </c>
      <c r="N3" s="8">
        <f>IF(Gesamt!C14,(D3-F3)^2,"")</f>
        <v>11236</v>
      </c>
      <c r="O3" s="7" t="s">
        <v>66</v>
      </c>
      <c r="P3" s="8">
        <f>IF(Gesamt!C14,(Gesamt!C14-Berechnungen!B3)^2,"")</f>
        <v>1722.25</v>
      </c>
      <c r="Q3" s="7" t="s">
        <v>65</v>
      </c>
      <c r="R3" s="8">
        <f>IF(Gesamt!D14,(Gesamt!D14-Berechnungen!B3)^2,"")</f>
        <v>1722.25</v>
      </c>
      <c r="S3" s="7" t="s">
        <v>97</v>
      </c>
      <c r="T3" s="8">
        <f>IF(Gesamt!E14,(Gesamt!E14-Berechnungen!D3)^2,"")</f>
        <v>1406.25</v>
      </c>
      <c r="U3" s="7" t="s">
        <v>107</v>
      </c>
      <c r="V3" s="9">
        <f>IF(Gesamt!F14,(Gesamt!F14-Berechnungen!D3)^2,"")</f>
        <v>1406.25</v>
      </c>
      <c r="W3" s="7" t="s">
        <v>78</v>
      </c>
      <c r="X3" s="8">
        <f>IF(Gesamt!C14,(Gesamt!C14-Berechnungen!$H$2)^2,"")</f>
        <v>189714.69140625</v>
      </c>
      <c r="Y3" s="9" t="s">
        <v>117</v>
      </c>
      <c r="Z3" s="8">
        <f>IF(Gesamt!D14,(Gesamt!D14-Berechnungen!$H$2)^2,"")</f>
        <v>124300.31640625</v>
      </c>
      <c r="AA3" s="9" t="s">
        <v>127</v>
      </c>
      <c r="AB3" s="8">
        <f>IF(Gesamt!E14,(Gesamt!E14-Berechnungen!$H$2)^2,"")</f>
        <v>20898.31640625</v>
      </c>
      <c r="AC3" s="9" t="s">
        <v>137</v>
      </c>
      <c r="AD3" s="8">
        <f>IF(Gesamt!F14,(Gesamt!F14-Berechnungen!$H$2)^2,"")</f>
        <v>48207.69140625</v>
      </c>
    </row>
    <row r="4" spans="1:30" x14ac:dyDescent="0.35">
      <c r="A4" s="7" t="s">
        <v>40</v>
      </c>
      <c r="B4" s="9">
        <f>IF(Gesamt!C15,AVERAGE(Gesamt!C15:D15),"")</f>
        <v>5805.5</v>
      </c>
      <c r="C4" s="7" t="s">
        <v>41</v>
      </c>
      <c r="D4" s="8">
        <f>IF(Gesamt!E15,AVERAGE(Gesamt!E15:F15),"")</f>
        <v>3921.5</v>
      </c>
      <c r="E4" s="7" t="s">
        <v>18</v>
      </c>
      <c r="F4" s="8">
        <f>IF(Gesamt!C15,AVERAGE(B4,D4),"")</f>
        <v>4863.5</v>
      </c>
      <c r="I4" s="7" t="s">
        <v>19</v>
      </c>
      <c r="J4" s="9">
        <f>IF(Gesamt!C15,(Berechnungen!F4-Berechnungen!$H$2)^2,"")</f>
        <v>268259.25390625</v>
      </c>
      <c r="K4" s="7" t="s">
        <v>42</v>
      </c>
      <c r="L4" s="9">
        <f>IF(Gesamt!C15,(B4-F4)^2,"")</f>
        <v>887364</v>
      </c>
      <c r="M4" s="7" t="s">
        <v>36</v>
      </c>
      <c r="N4" s="8">
        <f>IF(Gesamt!C15,(D4-F4)^2,"")</f>
        <v>887364</v>
      </c>
      <c r="O4" s="7" t="s">
        <v>67</v>
      </c>
      <c r="P4" s="8">
        <f>IF(Gesamt!C15,(Gesamt!C15-Berechnungen!B4)^2,"")</f>
        <v>9506.25</v>
      </c>
      <c r="Q4" s="7" t="s">
        <v>88</v>
      </c>
      <c r="R4" s="8">
        <f>IF(Gesamt!D15,(Gesamt!D15-Berechnungen!B4)^2,"")</f>
        <v>9506.25</v>
      </c>
      <c r="S4" s="7" t="s">
        <v>98</v>
      </c>
      <c r="T4" s="8">
        <f>IF(Gesamt!E15,(Gesamt!E15-Berechnungen!D4)^2,"")</f>
        <v>19460.25</v>
      </c>
      <c r="U4" s="7" t="s">
        <v>108</v>
      </c>
      <c r="V4" s="9">
        <f>IF(Gesamt!F15,(Gesamt!F15-Berechnungen!D4)^2,"")</f>
        <v>19460.25</v>
      </c>
      <c r="W4" s="7" t="s">
        <v>79</v>
      </c>
      <c r="X4" s="8">
        <f>IF(Gesamt!C15,(Gesamt!C15-Berechnungen!$H$2)^2,"")</f>
        <v>1856235.94140625</v>
      </c>
      <c r="Y4" s="9" t="s">
        <v>118</v>
      </c>
      <c r="Z4" s="8">
        <f>IF(Gesamt!D15,(Gesamt!D15-Berechnungen!$H$2)^2,"")</f>
        <v>2425611.56640625</v>
      </c>
      <c r="AA4" s="9" t="s">
        <v>128</v>
      </c>
      <c r="AB4" s="8">
        <f>IF(Gesamt!E15,(Gesamt!E15-Berechnungen!$H$2)^2,"")</f>
        <v>80975.81640625</v>
      </c>
      <c r="AC4" s="9" t="s">
        <v>138</v>
      </c>
      <c r="AD4" s="8">
        <f>IF(Gesamt!F15,(Gesamt!F15-Berechnungen!$H$2)^2,"")</f>
        <v>317602.69140625</v>
      </c>
    </row>
    <row r="5" spans="1:30" x14ac:dyDescent="0.35">
      <c r="A5" s="7" t="s">
        <v>43</v>
      </c>
      <c r="B5" s="9">
        <f>IF(Gesamt!C16,AVERAGE(Gesamt!C16:D16),"")</f>
        <v>4891</v>
      </c>
      <c r="C5" s="7" t="s">
        <v>44</v>
      </c>
      <c r="D5" s="8">
        <f>IF(Gesamt!E16,AVERAGE(Gesamt!E16:F16),"")</f>
        <v>5433</v>
      </c>
      <c r="E5" s="7" t="s">
        <v>20</v>
      </c>
      <c r="F5" s="8">
        <f>IF(Gesamt!C16,AVERAGE(B5,D5),"")</f>
        <v>5162</v>
      </c>
      <c r="I5" s="7" t="s">
        <v>21</v>
      </c>
      <c r="J5" s="9">
        <f>IF(Gesamt!C16,(Berechnungen!F5-Berechnungen!$H$2)^2,"")</f>
        <v>666570.19140625</v>
      </c>
      <c r="K5" s="7" t="s">
        <v>45</v>
      </c>
      <c r="L5" s="9">
        <f>IF(Gesamt!C16,(B5-F5)^2,"")</f>
        <v>73441</v>
      </c>
      <c r="M5" s="7" t="s">
        <v>36</v>
      </c>
      <c r="N5" s="8">
        <f>IF(Gesamt!C16,(D5-F5)^2,"")</f>
        <v>73441</v>
      </c>
      <c r="O5" s="7" t="s">
        <v>68</v>
      </c>
      <c r="P5" s="8">
        <f>IF(Gesamt!C16,(Gesamt!C16-Berechnungen!B5)^2,"")</f>
        <v>18769</v>
      </c>
      <c r="Q5" s="7" t="s">
        <v>89</v>
      </c>
      <c r="R5" s="8">
        <f>IF(Gesamt!D16,(Gesamt!D16-Berechnungen!B5)^2,"")</f>
        <v>18769</v>
      </c>
      <c r="S5" s="7" t="s">
        <v>99</v>
      </c>
      <c r="T5" s="8">
        <f>IF(Gesamt!E16,(Gesamt!E16-Berechnungen!D5)^2,"")</f>
        <v>289</v>
      </c>
      <c r="U5" s="7" t="s">
        <v>109</v>
      </c>
      <c r="V5" s="9">
        <f>IF(Gesamt!F16,(Gesamt!F16-Berechnungen!D5)^2,"")</f>
        <v>289</v>
      </c>
      <c r="W5" s="7" t="s">
        <v>80</v>
      </c>
      <c r="X5" s="8">
        <f>IF(Gesamt!C16,(Gesamt!C16-Berechnungen!$H$2)^2,"")</f>
        <v>465720.94140625</v>
      </c>
      <c r="Y5" s="9" t="s">
        <v>119</v>
      </c>
      <c r="Z5" s="8">
        <f>IF(Gesamt!D16,(Gesamt!D16-Berechnungen!$H$2)^2,"")</f>
        <v>166821.19140625</v>
      </c>
      <c r="AA5" s="9" t="s">
        <v>129</v>
      </c>
      <c r="AB5" s="8">
        <f>IF(Gesamt!E16,(Gesamt!E16-Berechnungen!$H$2)^2,"")</f>
        <v>1219782.19140625</v>
      </c>
      <c r="AC5" s="9" t="s">
        <v>139</v>
      </c>
      <c r="AD5" s="8">
        <f>IF(Gesamt!F16,(Gesamt!F16-Berechnungen!$H$2)^2,"")</f>
        <v>1145836.44140625</v>
      </c>
    </row>
    <row r="6" spans="1:30" x14ac:dyDescent="0.35">
      <c r="A6" s="7" t="s">
        <v>46</v>
      </c>
      <c r="B6" s="9">
        <f>IF(Gesamt!C17,AVERAGE(Gesamt!C17:D17),"")</f>
        <v>4520.5</v>
      </c>
      <c r="C6" s="7" t="s">
        <v>47</v>
      </c>
      <c r="D6" s="8">
        <f>IF(Gesamt!E17,AVERAGE(Gesamt!E17:F17),"")</f>
        <v>4219.5</v>
      </c>
      <c r="E6" s="7" t="s">
        <v>22</v>
      </c>
      <c r="F6" s="8">
        <f>IF(Gesamt!C17,AVERAGE(B6,D6),"")</f>
        <v>4370</v>
      </c>
      <c r="I6" s="7" t="s">
        <v>23</v>
      </c>
      <c r="J6" s="9">
        <f>IF(Gesamt!C17,(Berechnungen!F6-Berechnungen!$H$2)^2,"")</f>
        <v>597.19140625</v>
      </c>
      <c r="K6" s="7" t="s">
        <v>48</v>
      </c>
      <c r="L6" s="9">
        <f>IF(Gesamt!C17,(B6-F6)^2,"")</f>
        <v>22650.25</v>
      </c>
      <c r="M6" s="7" t="s">
        <v>36</v>
      </c>
      <c r="N6" s="8">
        <f>IF(Gesamt!C17,(D6-F6)^2,"")</f>
        <v>22650.25</v>
      </c>
      <c r="O6" s="7" t="s">
        <v>69</v>
      </c>
      <c r="P6" s="8">
        <f>IF(Gesamt!C17,(Gesamt!C17-Berechnungen!B6)^2,"")</f>
        <v>14280.25</v>
      </c>
      <c r="Q6" s="7" t="s">
        <v>90</v>
      </c>
      <c r="R6" s="8">
        <f>IF(Gesamt!D17,(Gesamt!D17-Berechnungen!B6)^2,"")</f>
        <v>14280.25</v>
      </c>
      <c r="S6" s="7" t="s">
        <v>100</v>
      </c>
      <c r="T6" s="8">
        <f>IF(Gesamt!E17,(Gesamt!E17-Berechnungen!D6)^2,"")</f>
        <v>812.25</v>
      </c>
      <c r="U6" s="7" t="s">
        <v>110</v>
      </c>
      <c r="V6" s="9">
        <f>IF(Gesamt!F17,(Gesamt!F17-Berechnungen!D6)^2,"")</f>
        <v>812.25</v>
      </c>
      <c r="W6" s="7" t="s">
        <v>81</v>
      </c>
      <c r="X6" s="8">
        <f>IF(Gesamt!C17,(Gesamt!C17-Berechnungen!$H$2)^2,"")</f>
        <v>86693.44140625</v>
      </c>
      <c r="Y6" s="9" t="s">
        <v>120</v>
      </c>
      <c r="Z6" s="8">
        <f>IF(Gesamt!D17,(Gesamt!D17-Berechnungen!$H$2)^2,"")</f>
        <v>3073.31640625</v>
      </c>
      <c r="AA6" s="9" t="s">
        <v>130</v>
      </c>
      <c r="AB6" s="8">
        <f>IF(Gesamt!E17,(Gesamt!E17-Berechnungen!$H$2)^2,"")</f>
        <v>9518.44140625</v>
      </c>
      <c r="AC6" s="9" t="s">
        <v>140</v>
      </c>
      <c r="AD6" s="8">
        <f>IF(Gesamt!F17,(Gesamt!F17-Berechnungen!$H$2)^2,"")</f>
        <v>23889.56640625</v>
      </c>
    </row>
    <row r="7" spans="1:30" x14ac:dyDescent="0.35">
      <c r="A7" s="7" t="s">
        <v>49</v>
      </c>
      <c r="B7" s="9">
        <f>IF(Gesamt!C18,AVERAGE(Gesamt!C18:D18),"")</f>
        <v>5102.5</v>
      </c>
      <c r="C7" s="7" t="s">
        <v>50</v>
      </c>
      <c r="D7" s="8">
        <f>IF(Gesamt!E18,AVERAGE(Gesamt!E18:F18),"")</f>
        <v>4750.5</v>
      </c>
      <c r="E7" s="7" t="s">
        <v>24</v>
      </c>
      <c r="F7" s="8">
        <f>IF(Gesamt!C18,AVERAGE(B7,D7),"")</f>
        <v>4926.5</v>
      </c>
      <c r="I7" s="7" t="s">
        <v>25</v>
      </c>
      <c r="J7" s="9">
        <f>IF(Gesamt!C18,(Berechnungen!F7-Berechnungen!$H$2)^2,"")</f>
        <v>337488.37890625</v>
      </c>
      <c r="K7" s="7" t="s">
        <v>51</v>
      </c>
      <c r="L7" s="9">
        <f>IF(Gesamt!C18,(B7-F7)^2,"")</f>
        <v>30976</v>
      </c>
      <c r="M7" s="7" t="s">
        <v>36</v>
      </c>
      <c r="N7" s="8">
        <f>IF(Gesamt!C18,(D7-F7)^2,"")</f>
        <v>30976</v>
      </c>
      <c r="O7" s="7" t="s">
        <v>70</v>
      </c>
      <c r="P7" s="8">
        <f>IF(Gesamt!C18,(Gesamt!C18-Berechnungen!B7)^2,"")</f>
        <v>6320.25</v>
      </c>
      <c r="Q7" s="7" t="s">
        <v>91</v>
      </c>
      <c r="R7" s="8">
        <f>IF(Gesamt!D18,(Gesamt!D18-Berechnungen!B7)^2,"")</f>
        <v>6320.25</v>
      </c>
      <c r="S7" s="7" t="s">
        <v>101</v>
      </c>
      <c r="T7" s="8">
        <f>IF(Gesamt!E18,(Gesamt!E18-Berechnungen!D7)^2,"")</f>
        <v>7832.25</v>
      </c>
      <c r="U7" s="7" t="s">
        <v>111</v>
      </c>
      <c r="V7" s="9">
        <f>IF(Gesamt!F18,(Gesamt!F18-Berechnungen!D7)^2,"")</f>
        <v>7832.25</v>
      </c>
      <c r="W7" s="7" t="s">
        <v>82</v>
      </c>
      <c r="X7" s="8">
        <f>IF(Gesamt!C18,(Gesamt!C18-Berechnungen!$H$2)^2,"")</f>
        <v>699627.69140625</v>
      </c>
      <c r="Y7" s="9" t="s">
        <v>121</v>
      </c>
      <c r="Z7" s="8">
        <f>IF(Gesamt!D18,(Gesamt!D18-Berechnungen!$H$2)^2,"")</f>
        <v>458921.56640625</v>
      </c>
      <c r="AA7" s="9" t="s">
        <v>131</v>
      </c>
      <c r="AB7" s="8">
        <f>IF(Gesamt!E18,(Gesamt!E18-Berechnungen!$H$2)^2,"")</f>
        <v>100132.69140625</v>
      </c>
      <c r="AC7" s="9" t="s">
        <v>141</v>
      </c>
      <c r="AD7" s="8">
        <f>IF(Gesamt!F18,(Gesamt!F18-Berechnungen!$H$2)^2,"")</f>
        <v>243480.56640625</v>
      </c>
    </row>
    <row r="8" spans="1:30" x14ac:dyDescent="0.35">
      <c r="A8" s="7" t="s">
        <v>52</v>
      </c>
      <c r="B8" s="9">
        <f>IF(Gesamt!C19,AVERAGE(Gesamt!C19:D19),"")</f>
        <v>3126</v>
      </c>
      <c r="C8" s="7" t="s">
        <v>53</v>
      </c>
      <c r="D8" s="8">
        <f>IF(Gesamt!E19,AVERAGE(Gesamt!E19:F19),"")</f>
        <v>2962</v>
      </c>
      <c r="E8" s="7" t="s">
        <v>26</v>
      </c>
      <c r="F8" s="8">
        <f>IF(Gesamt!C19,AVERAGE(B8,D8),"")</f>
        <v>3044</v>
      </c>
      <c r="I8" s="7" t="s">
        <v>27</v>
      </c>
      <c r="J8" s="9">
        <f>IF(Gesamt!C19,(Berechnungen!F8-Berechnungen!$H$2)^2,"")</f>
        <v>1694064.94140625</v>
      </c>
      <c r="K8" s="7" t="s">
        <v>54</v>
      </c>
      <c r="L8" s="9">
        <f>IF(Gesamt!C19,(B8-F8)^2,"")</f>
        <v>6724</v>
      </c>
      <c r="M8" s="7" t="s">
        <v>36</v>
      </c>
      <c r="N8" s="8">
        <f>IF(Gesamt!C19,(D8-F8)^2,"")</f>
        <v>6724</v>
      </c>
      <c r="O8" s="7" t="s">
        <v>71</v>
      </c>
      <c r="P8" s="8">
        <f>IF(Gesamt!C19,(Gesamt!C19-Berechnungen!B8)^2,"")</f>
        <v>9604</v>
      </c>
      <c r="Q8" s="7" t="s">
        <v>92</v>
      </c>
      <c r="R8" s="8">
        <f>IF(Gesamt!D19,(Gesamt!D19-Berechnungen!B8)^2,"")</f>
        <v>9604</v>
      </c>
      <c r="S8" s="7" t="s">
        <v>102</v>
      </c>
      <c r="T8" s="8">
        <f>IF(Gesamt!E19,(Gesamt!E19-Berechnungen!D8)^2,"")</f>
        <v>3721</v>
      </c>
      <c r="U8" s="7" t="s">
        <v>112</v>
      </c>
      <c r="V8" s="9">
        <f>IF(Gesamt!F19,(Gesamt!F19-Berechnungen!D8)^2,"")</f>
        <v>3721</v>
      </c>
      <c r="W8" s="7" t="s">
        <v>83</v>
      </c>
      <c r="X8" s="8">
        <f>IF(Gesamt!C19,(Gesamt!C19-Berechnungen!$H$2)^2,"")</f>
        <v>1735970.94140625</v>
      </c>
      <c r="Y8" s="9" t="s">
        <v>122</v>
      </c>
      <c r="Z8" s="8">
        <f>IF(Gesamt!D19,(Gesamt!D19-Berechnungen!$H$2)^2,"")</f>
        <v>1257902.44140625</v>
      </c>
      <c r="AA8" s="9" t="s">
        <v>132</v>
      </c>
      <c r="AB8" s="8">
        <f>IF(Gesamt!E19,(Gesamt!E19-Berechnungen!$H$2)^2,"")</f>
        <v>1749171.56640625</v>
      </c>
      <c r="AC8" s="9" t="s">
        <v>142</v>
      </c>
      <c r="AD8" s="8">
        <f>IF(Gesamt!F19,(Gesamt!F19-Berechnungen!$H$2)^2,"")</f>
        <v>2086760.81640625</v>
      </c>
    </row>
    <row r="9" spans="1:30" x14ac:dyDescent="0.35">
      <c r="A9" s="7" t="s">
        <v>55</v>
      </c>
      <c r="B9" s="9">
        <f>IF(Gesamt!C20,AVERAGE(Gesamt!C20:D20),"")</f>
        <v>4124.5</v>
      </c>
      <c r="C9" s="7" t="s">
        <v>56</v>
      </c>
      <c r="D9" s="8">
        <f>IF(Gesamt!E20,AVERAGE(Gesamt!E20:F20),"")</f>
        <v>3959.5</v>
      </c>
      <c r="E9" s="7" t="s">
        <v>28</v>
      </c>
      <c r="F9" s="8">
        <f>IF(Gesamt!C20,AVERAGE(B9,D9),"")</f>
        <v>4042</v>
      </c>
      <c r="I9" s="7" t="s">
        <v>29</v>
      </c>
      <c r="J9" s="9">
        <f>IF(Gesamt!C20,(Berechnungen!F9-Berechnungen!$H$2)^2,"")</f>
        <v>92150.19140625</v>
      </c>
      <c r="K9" s="7" t="s">
        <v>57</v>
      </c>
      <c r="L9" s="9">
        <f>IF(Gesamt!C20,(B9-F9)^2,"")</f>
        <v>6806.25</v>
      </c>
      <c r="M9" s="7" t="s">
        <v>36</v>
      </c>
      <c r="N9" s="8">
        <f>IF(Gesamt!C20,(D9-F9)^2,"")</f>
        <v>6806.25</v>
      </c>
      <c r="O9" s="7" t="s">
        <v>72</v>
      </c>
      <c r="P9" s="8">
        <f>IF(Gesamt!C20,(Gesamt!C20-Berechnungen!B9)^2,"")</f>
        <v>25122.25</v>
      </c>
      <c r="Q9" s="7" t="s">
        <v>93</v>
      </c>
      <c r="R9" s="8">
        <f>IF(Gesamt!D20,(Gesamt!D20-Berechnungen!B9)^2,"")</f>
        <v>25122.25</v>
      </c>
      <c r="S9" s="7" t="s">
        <v>103</v>
      </c>
      <c r="T9" s="8">
        <f>IF(Gesamt!E20,(Gesamt!E20-Berechnungen!D9)^2,"")</f>
        <v>29412.25</v>
      </c>
      <c r="U9" s="7" t="s">
        <v>113</v>
      </c>
      <c r="V9" s="9">
        <f>IF(Gesamt!F20,(Gesamt!F20-Berechnungen!D9)^2,"")</f>
        <v>29412.25</v>
      </c>
      <c r="W9" s="7" t="s">
        <v>84</v>
      </c>
      <c r="X9" s="8">
        <f>IF(Gesamt!C20,(Gesamt!C20-Berechnungen!$H$2)^2,"")</f>
        <v>144067.69140625</v>
      </c>
      <c r="Y9" s="9" t="s">
        <v>123</v>
      </c>
      <c r="Z9" s="8">
        <f>IF(Gesamt!D20,(Gesamt!D20-Berechnungen!$H$2)^2,"")</f>
        <v>3914.06640625</v>
      </c>
      <c r="AA9" s="9" t="s">
        <v>133</v>
      </c>
      <c r="AB9" s="8">
        <f>IF(Gesamt!E20,(Gesamt!E20-Berechnungen!$H$2)^2,"")</f>
        <v>46037.06640625</v>
      </c>
      <c r="AC9" s="9" t="s">
        <v>143</v>
      </c>
      <c r="AD9" s="8">
        <f>IF(Gesamt!F20,(Gesamt!F20-Berechnungen!$H$2)^2,"")</f>
        <v>310875.94140625</v>
      </c>
    </row>
    <row r="10" spans="1:30" x14ac:dyDescent="0.35">
      <c r="A10" s="7" t="s">
        <v>58</v>
      </c>
      <c r="B10" s="9" t="str">
        <f>IF(Gesamt!C21,AVERAGE(Gesamt!C21:D21),"")</f>
        <v/>
      </c>
      <c r="C10" s="7" t="s">
        <v>59</v>
      </c>
      <c r="D10" s="8" t="str">
        <f>IF(Gesamt!E21,AVERAGE(Gesamt!E21:F21),"")</f>
        <v/>
      </c>
      <c r="E10" s="7" t="s">
        <v>30</v>
      </c>
      <c r="F10" s="8" t="str">
        <f>IF(Gesamt!C21,AVERAGE(B10,D10),"")</f>
        <v/>
      </c>
      <c r="I10" s="7" t="s">
        <v>31</v>
      </c>
      <c r="J10" s="9" t="str">
        <f>IF(Gesamt!C21,(Berechnungen!F10-Berechnungen!$H$2)^2,"")</f>
        <v/>
      </c>
      <c r="K10" s="7" t="s">
        <v>60</v>
      </c>
      <c r="L10" s="9" t="str">
        <f>IF(Gesamt!C21,(B10-F10)^2,"")</f>
        <v/>
      </c>
      <c r="M10" s="7" t="s">
        <v>36</v>
      </c>
      <c r="N10" s="8" t="str">
        <f>IF(Gesamt!C21,(D10-F10)^2,"")</f>
        <v/>
      </c>
      <c r="O10" s="7" t="s">
        <v>73</v>
      </c>
      <c r="P10" s="8" t="str">
        <f>IF(Gesamt!C21,(Gesamt!C21-Berechnungen!B10)^2,"")</f>
        <v/>
      </c>
      <c r="Q10" s="7" t="s">
        <v>94</v>
      </c>
      <c r="R10" s="8" t="str">
        <f>IF(Gesamt!D21,(Gesamt!D21-Berechnungen!B10)^2,"")</f>
        <v/>
      </c>
      <c r="S10" s="7" t="s">
        <v>104</v>
      </c>
      <c r="T10" s="8" t="str">
        <f>IF(Gesamt!E21,(Gesamt!E21-Berechnungen!D10)^2,"")</f>
        <v/>
      </c>
      <c r="U10" s="7" t="s">
        <v>114</v>
      </c>
      <c r="V10" s="9" t="str">
        <f>IF(Gesamt!F21,(Gesamt!F21-Berechnungen!D10)^2,"")</f>
        <v/>
      </c>
      <c r="W10" s="7" t="s">
        <v>85</v>
      </c>
      <c r="X10" s="8" t="str">
        <f>IF(Gesamt!C21,(Gesamt!C21-Berechnungen!$H$2)^2,"")</f>
        <v/>
      </c>
      <c r="Y10" s="9" t="s">
        <v>124</v>
      </c>
      <c r="Z10" s="8" t="str">
        <f>IF(Gesamt!D21,(Gesamt!D21-Berechnungen!$H$2)^2,"")</f>
        <v/>
      </c>
      <c r="AA10" s="9" t="s">
        <v>134</v>
      </c>
      <c r="AB10" s="8" t="str">
        <f>IF(Gesamt!E21,(Gesamt!E21-Berechnungen!$H$2)^2,"")</f>
        <v/>
      </c>
      <c r="AC10" s="9" t="s">
        <v>144</v>
      </c>
      <c r="AD10" s="8" t="str">
        <f>IF(Gesamt!F21,(Gesamt!F21-Berechnungen!$H$2)^2,"")</f>
        <v/>
      </c>
    </row>
    <row r="11" spans="1:30" ht="15" thickBot="1" x14ac:dyDescent="0.4">
      <c r="A11" s="2" t="s">
        <v>61</v>
      </c>
      <c r="B11" s="6" t="str">
        <f>IF(Gesamt!C22,AVERAGE(Gesamt!C22:D22),"")</f>
        <v/>
      </c>
      <c r="C11" s="2" t="s">
        <v>62</v>
      </c>
      <c r="D11" s="4" t="str">
        <f>IF(Gesamt!E22,AVERAGE(Gesamt!E22:F22),"")</f>
        <v/>
      </c>
      <c r="E11" s="2" t="s">
        <v>32</v>
      </c>
      <c r="F11" s="4" t="str">
        <f>IF(Gesamt!C22,AVERAGE(B11,D11),"")</f>
        <v/>
      </c>
      <c r="I11" s="2" t="s">
        <v>33</v>
      </c>
      <c r="J11" s="6" t="str">
        <f>IF(Gesamt!C22,(Berechnungen!F11-Berechnungen!$H$2)^2,"")</f>
        <v/>
      </c>
      <c r="K11" s="2" t="s">
        <v>63</v>
      </c>
      <c r="L11" s="6" t="str">
        <f>IF(Gesamt!C22,(B11-F11)^2,"")</f>
        <v/>
      </c>
      <c r="M11" s="2" t="s">
        <v>36</v>
      </c>
      <c r="N11" s="4" t="str">
        <f>IF(Gesamt!C22,(D11-F11)^2,"")</f>
        <v/>
      </c>
      <c r="O11" s="2" t="s">
        <v>74</v>
      </c>
      <c r="P11" s="4" t="str">
        <f>IF(Gesamt!C22,(Gesamt!C22-Berechnungen!B11)^2,"")</f>
        <v/>
      </c>
      <c r="Q11" s="2" t="s">
        <v>95</v>
      </c>
      <c r="R11" s="4" t="str">
        <f>IF(Gesamt!D22,(Gesamt!D22-Berechnungen!B11)^2,"")</f>
        <v/>
      </c>
      <c r="S11" s="2" t="s">
        <v>105</v>
      </c>
      <c r="T11" s="4" t="str">
        <f>IF(Gesamt!E22,(Gesamt!E22-Berechnungen!D11)^2,"")</f>
        <v/>
      </c>
      <c r="U11" s="2" t="s">
        <v>115</v>
      </c>
      <c r="V11" s="6" t="str">
        <f>IF(Gesamt!F22,(Gesamt!F22-Berechnungen!D11)^2,"")</f>
        <v/>
      </c>
      <c r="W11" s="2" t="s">
        <v>86</v>
      </c>
      <c r="X11" s="4" t="str">
        <f>IF(Gesamt!C22,(Gesamt!C22-Berechnungen!$H$2)^2,"")</f>
        <v/>
      </c>
      <c r="Y11" s="6" t="s">
        <v>125</v>
      </c>
      <c r="Z11" s="4" t="str">
        <f>IF(Gesamt!D22,(Gesamt!D22-Berechnungen!$H$2)^2,"")</f>
        <v/>
      </c>
      <c r="AA11" s="6" t="s">
        <v>135</v>
      </c>
      <c r="AB11" s="4" t="str">
        <f>IF(Gesamt!E22,(Gesamt!E22-Berechnungen!$H$2)^2,"")</f>
        <v/>
      </c>
      <c r="AC11" s="6" t="s">
        <v>145</v>
      </c>
      <c r="AD11" s="4" t="str">
        <f>IF(Gesamt!F22,(Gesamt!F22-Berechnungen!$H$2)^2,"")</f>
        <v/>
      </c>
    </row>
    <row r="13" spans="1:30" x14ac:dyDescent="0.35">
      <c r="A13" t="s">
        <v>5</v>
      </c>
      <c r="B13">
        <f>COUNT(Gesamt!C13:C22)</f>
        <v>8</v>
      </c>
      <c r="I13" t="s">
        <v>8</v>
      </c>
      <c r="J13">
        <f>B14*B15*SUM(J2:J11)</f>
        <v>12577112.875</v>
      </c>
      <c r="M13" t="s">
        <v>10</v>
      </c>
      <c r="N13">
        <f>B15*SUM(L2:L11,N2:N11)</f>
        <v>4471511</v>
      </c>
      <c r="U13" t="s">
        <v>75</v>
      </c>
      <c r="V13">
        <f>SUM(P2:P11,R2:R11,T2:T11,V2:V11)</f>
        <v>351320</v>
      </c>
      <c r="AC13" t="s">
        <v>146</v>
      </c>
      <c r="AD13">
        <f>SUM(X2:X11,Z2:Z11,AB2:AB11,AD2:AD11)</f>
        <v>17399943.875</v>
      </c>
    </row>
    <row r="14" spans="1:30" x14ac:dyDescent="0.35">
      <c r="A14" t="s">
        <v>6</v>
      </c>
      <c r="B14">
        <v>2</v>
      </c>
      <c r="I14" t="s">
        <v>9</v>
      </c>
      <c r="J14">
        <f>J13/(B13-1)</f>
        <v>1796730.4107142857</v>
      </c>
      <c r="M14" t="s">
        <v>11</v>
      </c>
      <c r="N14">
        <f>N13/B13/(B14-1)</f>
        <v>558938.875</v>
      </c>
      <c r="U14" t="s">
        <v>76</v>
      </c>
      <c r="V14">
        <f>V13/(B13*B14*(B15-1))</f>
        <v>21957.5</v>
      </c>
    </row>
    <row r="15" spans="1:30" x14ac:dyDescent="0.35">
      <c r="A15" t="s">
        <v>7</v>
      </c>
      <c r="B15">
        <v>2</v>
      </c>
    </row>
    <row r="17" spans="1:5" x14ac:dyDescent="0.35">
      <c r="A17" s="50" t="s">
        <v>147</v>
      </c>
      <c r="B17" s="50"/>
      <c r="C17">
        <f>V14</f>
        <v>21957.5</v>
      </c>
    </row>
    <row r="18" spans="1:5" x14ac:dyDescent="0.35">
      <c r="A18" s="50" t="s">
        <v>148</v>
      </c>
      <c r="B18" s="50"/>
      <c r="C18">
        <f>(N14-V14)/B15</f>
        <v>268490.6875</v>
      </c>
    </row>
    <row r="19" spans="1:5" x14ac:dyDescent="0.35">
      <c r="A19" s="50" t="s">
        <v>149</v>
      </c>
      <c r="B19" s="50"/>
      <c r="C19">
        <f>(J14-N14)/(B15*B14)</f>
        <v>309447.88392857142</v>
      </c>
    </row>
    <row r="20" spans="1:5" x14ac:dyDescent="0.35">
      <c r="A20" t="s">
        <v>180</v>
      </c>
      <c r="C20">
        <f>SUM(C17:C19)</f>
        <v>599896.07142857136</v>
      </c>
    </row>
    <row r="21" spans="1:5" x14ac:dyDescent="0.35">
      <c r="A21" s="50" t="s">
        <v>150</v>
      </c>
      <c r="B21" s="50"/>
      <c r="C21">
        <f>IF(C17&gt;0,SQRT(C17),0)</f>
        <v>148.18063301254992</v>
      </c>
      <c r="D21" s="12">
        <f>C21/$H$2</f>
        <v>3.409929854018897E-2</v>
      </c>
      <c r="E21" t="s">
        <v>154</v>
      </c>
    </row>
    <row r="22" spans="1:5" x14ac:dyDescent="0.35">
      <c r="A22" s="50" t="s">
        <v>151</v>
      </c>
      <c r="B22" s="50"/>
      <c r="C22">
        <f>IF(C18&gt;0,SQRT(C18),0)</f>
        <v>518.16087029029893</v>
      </c>
      <c r="D22" s="12">
        <f t="shared" ref="D22:D25" si="0">C22/$H$2</f>
        <v>0.11923907901227952</v>
      </c>
      <c r="E22" t="s">
        <v>155</v>
      </c>
    </row>
    <row r="23" spans="1:5" x14ac:dyDescent="0.35">
      <c r="A23" s="50" t="s">
        <v>152</v>
      </c>
      <c r="B23" s="50"/>
      <c r="C23">
        <f>IF(C19&gt;0,SQRT(C19),0)</f>
        <v>556.28040045337877</v>
      </c>
      <c r="D23" s="12">
        <f t="shared" si="0"/>
        <v>0.12801113790294785</v>
      </c>
      <c r="E23" t="s">
        <v>156</v>
      </c>
    </row>
    <row r="24" spans="1:5" x14ac:dyDescent="0.35">
      <c r="A24" s="50" t="s">
        <v>153</v>
      </c>
      <c r="B24" s="50"/>
      <c r="C24">
        <f>SQRT(SUMSQ(C21:C22))</f>
        <v>538.93245170429293</v>
      </c>
      <c r="D24" s="12">
        <f t="shared" si="0"/>
        <v>0.12401903130015803</v>
      </c>
      <c r="E24" t="s">
        <v>182</v>
      </c>
    </row>
    <row r="25" spans="1:5" x14ac:dyDescent="0.35">
      <c r="A25" t="s">
        <v>181</v>
      </c>
      <c r="C25">
        <f>SQRT(C20)</f>
        <v>774.52958073179582</v>
      </c>
      <c r="D25" s="12">
        <f t="shared" si="0"/>
        <v>0.17823459695535293</v>
      </c>
      <c r="E25" t="s">
        <v>183</v>
      </c>
    </row>
  </sheetData>
  <sheetProtection sheet="1" objects="1" scenarios="1"/>
  <mergeCells count="7">
    <mergeCell ref="A24:B24"/>
    <mergeCell ref="A17:B17"/>
    <mergeCell ref="A18:B18"/>
    <mergeCell ref="A19:B19"/>
    <mergeCell ref="A21:B21"/>
    <mergeCell ref="A22:B22"/>
    <mergeCell ref="A23:B2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Gesamt</vt:lpstr>
      <vt:lpstr>Berechnungen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Koch</dc:creator>
  <cp:lastModifiedBy>Michael Koch</cp:lastModifiedBy>
  <cp:lastPrinted>2020-01-15T12:39:12Z</cp:lastPrinted>
  <dcterms:created xsi:type="dcterms:W3CDTF">2020-01-15T10:04:25Z</dcterms:created>
  <dcterms:modified xsi:type="dcterms:W3CDTF">2020-03-03T19:09:19Z</dcterms:modified>
</cp:coreProperties>
</file>