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W:\aqs\download\software\"/>
    </mc:Choice>
  </mc:AlternateContent>
  <bookViews>
    <workbookView xWindow="0" yWindow="0" windowWidth="19200" windowHeight="7050"/>
  </bookViews>
  <sheets>
    <sheet name="ISO 13528_2015" sheetId="1" r:id="rId1"/>
    <sheet name="Cochran" sheetId="2" r:id="rId2"/>
  </sheets>
  <calcPr calcId="162913"/>
</workbook>
</file>

<file path=xl/calcChain.xml><?xml version="1.0" encoding="utf-8"?>
<calcChain xmlns="http://schemas.openxmlformats.org/spreadsheetml/2006/main">
  <c r="F3" i="1" l="1"/>
  <c r="F4" i="1"/>
  <c r="F5" i="1"/>
  <c r="F6" i="1"/>
  <c r="F7" i="1"/>
  <c r="F8" i="1"/>
  <c r="F9" i="1"/>
  <c r="F10" i="1"/>
  <c r="F11" i="1"/>
  <c r="F12" i="1"/>
  <c r="F22" i="1"/>
  <c r="B59" i="1" l="1"/>
  <c r="H54" i="1"/>
  <c r="D45" i="1"/>
  <c r="D44" i="1"/>
  <c r="F13" i="1"/>
  <c r="F14" i="1"/>
  <c r="F15" i="1"/>
  <c r="F16" i="1"/>
  <c r="F17" i="1"/>
  <c r="F18" i="1"/>
  <c r="F19" i="1"/>
  <c r="F20" i="1"/>
  <c r="F21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3" i="1"/>
  <c r="F68" i="1" l="1"/>
  <c r="F69" i="1"/>
  <c r="H60" i="1"/>
  <c r="G72" i="1"/>
  <c r="G71" i="1"/>
  <c r="D48" i="1"/>
  <c r="H48" i="1" s="1"/>
  <c r="H59" i="1"/>
  <c r="D47" i="1"/>
  <c r="D46" i="1"/>
  <c r="F70" i="1" l="1"/>
  <c r="H72" i="1" s="1"/>
  <c r="B60" i="1"/>
  <c r="B61" i="1" s="1"/>
  <c r="H47" i="1"/>
  <c r="D49" i="1"/>
  <c r="H49" i="1" s="1"/>
  <c r="H71" i="1" l="1"/>
  <c r="C55" i="1"/>
  <c r="C63" i="1"/>
</calcChain>
</file>

<file path=xl/sharedStrings.xml><?xml version="1.0" encoding="utf-8"?>
<sst xmlns="http://schemas.openxmlformats.org/spreadsheetml/2006/main" count="34" uniqueCount="33">
  <si>
    <t>number of samples</t>
  </si>
  <si>
    <t>Expected standard deviation for proficiency assessment</t>
  </si>
  <si>
    <r>
      <t>critical F</t>
    </r>
    <r>
      <rPr>
        <vertAlign val="subscript"/>
        <sz val="10"/>
        <rFont val="Arial"/>
        <family val="2"/>
      </rPr>
      <t>1</t>
    </r>
  </si>
  <si>
    <r>
      <t>critical F</t>
    </r>
    <r>
      <rPr>
        <vertAlign val="subscript"/>
        <sz val="10"/>
        <rFont val="Arial"/>
        <family val="2"/>
      </rPr>
      <t>2</t>
    </r>
  </si>
  <si>
    <t>Homogeneity</t>
  </si>
  <si>
    <t>Homogeneity check 
(ISO 13528:2015)</t>
  </si>
  <si>
    <r>
      <t>value#1, x</t>
    </r>
    <r>
      <rPr>
        <vertAlign val="subscript"/>
        <sz val="10"/>
        <rFont val="Arial"/>
        <family val="2"/>
      </rPr>
      <t>t,1</t>
    </r>
  </si>
  <si>
    <r>
      <t>value#2, x</t>
    </r>
    <r>
      <rPr>
        <vertAlign val="subscript"/>
        <sz val="10"/>
        <rFont val="Arial"/>
        <family val="2"/>
      </rPr>
      <t>t,2</t>
    </r>
  </si>
  <si>
    <t xml:space="preserve">General average </t>
  </si>
  <si>
    <t>variance of sample averages</t>
  </si>
  <si>
    <t>within-sample variance</t>
  </si>
  <si>
    <t>between-sample variance</t>
  </si>
  <si>
    <t>number of replicates</t>
  </si>
  <si>
    <t>standard dev. of sample averages</t>
  </si>
  <si>
    <t>within-sample standard dev.</t>
  </si>
  <si>
    <t>between-sample standard dev.</t>
  </si>
  <si>
    <r>
      <rPr>
        <sz val="10"/>
        <rFont val="Symbol"/>
        <family val="1"/>
        <charset val="2"/>
      </rPr>
      <t>s</t>
    </r>
    <r>
      <rPr>
        <vertAlign val="subscript"/>
        <sz val="10"/>
        <rFont val="Arial"/>
        <family val="2"/>
      </rPr>
      <t>pt</t>
    </r>
  </si>
  <si>
    <t>check value</t>
  </si>
  <si>
    <t>Example data</t>
  </si>
  <si>
    <t>g</t>
  </si>
  <si>
    <r>
      <t>F</t>
    </r>
    <r>
      <rPr>
        <vertAlign val="subscript"/>
        <sz val="10"/>
        <rFont val="Arial"/>
        <family val="2"/>
      </rPr>
      <t>2</t>
    </r>
  </si>
  <si>
    <r>
      <t>F</t>
    </r>
    <r>
      <rPr>
        <vertAlign val="subscript"/>
        <sz val="10"/>
        <rFont val="Arial"/>
        <family val="2"/>
      </rPr>
      <t>1</t>
    </r>
  </si>
  <si>
    <t>c</t>
  </si>
  <si>
    <t>With additional allowance for actual sampling error and repeatability (B2.3)</t>
  </si>
  <si>
    <t>Sample t</t>
  </si>
  <si>
    <t>C</t>
  </si>
  <si>
    <t>Critical values (additional allowance)</t>
  </si>
  <si>
    <t>Cochran test statistics for duplicates</t>
  </si>
  <si>
    <t>Critical Values</t>
  </si>
  <si>
    <t>critical value (99%)</t>
  </si>
  <si>
    <t>critical value (95%)</t>
  </si>
  <si>
    <t>Cochran test procedure for duplicate results</t>
  </si>
  <si>
    <t>in version 2 the Cochran-Test was added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</si>
</sst>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18"/>
      <name val="Arial"/>
      <family val="2"/>
    </font>
    <font>
      <sz val="24"/>
      <name val="Arial"/>
      <family val="2"/>
    </font>
    <font>
      <b/>
      <sz val="10"/>
      <name val="Arial"/>
      <family val="2"/>
    </font>
    <font>
      <vertAlign val="subscript"/>
      <sz val="10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Symbol"/>
      <family val="1"/>
      <charset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3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0" fillId="4" borderId="0" xfId="0" applyFill="1"/>
    <xf numFmtId="0" fontId="3" fillId="2" borderId="0" xfId="0" applyFont="1" applyFill="1"/>
    <xf numFmtId="0" fontId="5" fillId="2" borderId="0" xfId="0" applyFont="1" applyFill="1"/>
    <xf numFmtId="0" fontId="3" fillId="4" borderId="0" xfId="0" applyFont="1" applyFill="1"/>
    <xf numFmtId="0" fontId="6" fillId="0" borderId="0" xfId="0" applyFont="1"/>
    <xf numFmtId="0" fontId="6" fillId="2" borderId="0" xfId="0" applyFont="1" applyFill="1"/>
    <xf numFmtId="0" fontId="0" fillId="5" borderId="0" xfId="0" applyFill="1"/>
    <xf numFmtId="0" fontId="6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6" fillId="0" borderId="0" xfId="1"/>
    <xf numFmtId="0" fontId="6" fillId="0" borderId="4" xfId="1" applyBorder="1"/>
    <xf numFmtId="0" fontId="6" fillId="0" borderId="5" xfId="1" applyBorder="1"/>
    <xf numFmtId="0" fontId="6" fillId="0" borderId="6" xfId="1" applyBorder="1"/>
    <xf numFmtId="0" fontId="6" fillId="0" borderId="7" xfId="1" applyBorder="1"/>
    <xf numFmtId="0" fontId="6" fillId="0" borderId="8" xfId="1" applyBorder="1"/>
    <xf numFmtId="0" fontId="6" fillId="0" borderId="9" xfId="1" applyBorder="1"/>
    <xf numFmtId="9" fontId="6" fillId="0" borderId="6" xfId="1" applyNumberFormat="1" applyBorder="1"/>
    <xf numFmtId="9" fontId="6" fillId="0" borderId="7" xfId="1" applyNumberFormat="1" applyBorder="1"/>
    <xf numFmtId="0" fontId="6" fillId="0" borderId="8" xfId="1" applyBorder="1" applyAlignment="1">
      <alignment horizontal="center"/>
    </xf>
    <xf numFmtId="0" fontId="6" fillId="0" borderId="9" xfId="1" applyBorder="1" applyAlignment="1">
      <alignment horizontal="center"/>
    </xf>
    <xf numFmtId="0" fontId="3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8" fillId="2" borderId="0" xfId="0" applyFont="1" applyFill="1"/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Homogeneity check</a:t>
            </a:r>
          </a:p>
        </c:rich>
      </c:tx>
      <c:layout>
        <c:manualLayout>
          <c:xMode val="edge"/>
          <c:yMode val="edge"/>
          <c:x val="0.40069152210762443"/>
          <c:y val="3.47003154574132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189999915668035"/>
          <c:y val="0.18611987381703471"/>
          <c:w val="0.7374796549136019"/>
          <c:h val="0.6151419558359621"/>
        </c:manualLayout>
      </c:layout>
      <c:scatterChart>
        <c:scatterStyle val="lineMarker"/>
        <c:varyColors val="0"/>
        <c:ser>
          <c:idx val="0"/>
          <c:order val="0"/>
          <c:tx>
            <c:strRef>
              <c:f>'ISO 13528_2015'!$B$2</c:f>
              <c:strCache>
                <c:ptCount val="1"/>
                <c:pt idx="0">
                  <c:v>value#1, xt,1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'ISO 13528_2015'!$A$3:$A$21</c:f>
              <c:numCache>
                <c:formatCode>General</c:formatCode>
                <c:ptCount val="1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</c:numCache>
            </c:numRef>
          </c:xVal>
          <c:yVal>
            <c:numRef>
              <c:f>'ISO 13528_2015'!$B$3:$B$21</c:f>
              <c:numCache>
                <c:formatCode>General</c:formatCode>
                <c:ptCount val="19"/>
                <c:pt idx="0">
                  <c:v>0.185</c:v>
                </c:pt>
                <c:pt idx="1">
                  <c:v>0.187</c:v>
                </c:pt>
                <c:pt idx="2">
                  <c:v>0.182</c:v>
                </c:pt>
                <c:pt idx="3">
                  <c:v>0.188</c:v>
                </c:pt>
                <c:pt idx="4">
                  <c:v>0.191</c:v>
                </c:pt>
                <c:pt idx="5">
                  <c:v>0.188</c:v>
                </c:pt>
                <c:pt idx="6">
                  <c:v>0.187</c:v>
                </c:pt>
                <c:pt idx="7">
                  <c:v>0.17699999999999999</c:v>
                </c:pt>
                <c:pt idx="8">
                  <c:v>0.17899999999999999</c:v>
                </c:pt>
                <c:pt idx="9">
                  <c:v>0.188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76-4CC0-AABF-5CF94B9AB076}"/>
            </c:ext>
          </c:extLst>
        </c:ser>
        <c:ser>
          <c:idx val="1"/>
          <c:order val="1"/>
          <c:tx>
            <c:strRef>
              <c:f>'ISO 13528_2015'!$C$2</c:f>
              <c:strCache>
                <c:ptCount val="1"/>
                <c:pt idx="0">
                  <c:v>value#2, xt,2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'ISO 13528_2015'!$A$3:$A$22</c:f>
              <c:numCache>
                <c:formatCode>General</c:formatCode>
                <c:ptCount val="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</c:numCache>
            </c:numRef>
          </c:xVal>
          <c:yVal>
            <c:numRef>
              <c:f>'ISO 13528_2015'!$C$3:$C$22</c:f>
              <c:numCache>
                <c:formatCode>General</c:formatCode>
                <c:ptCount val="20"/>
                <c:pt idx="0">
                  <c:v>0.19400000000000001</c:v>
                </c:pt>
                <c:pt idx="1">
                  <c:v>0.189</c:v>
                </c:pt>
                <c:pt idx="2">
                  <c:v>0.186</c:v>
                </c:pt>
                <c:pt idx="3">
                  <c:v>0.19600000000000001</c:v>
                </c:pt>
                <c:pt idx="4">
                  <c:v>0.18099999999999999</c:v>
                </c:pt>
                <c:pt idx="5">
                  <c:v>0.18</c:v>
                </c:pt>
                <c:pt idx="6">
                  <c:v>0.19600000000000001</c:v>
                </c:pt>
                <c:pt idx="7">
                  <c:v>0.186</c:v>
                </c:pt>
                <c:pt idx="8">
                  <c:v>0.187</c:v>
                </c:pt>
                <c:pt idx="9">
                  <c:v>0.19600000000000001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76-4CC0-AABF-5CF94B9AB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8531968"/>
        <c:axId val="158534272"/>
      </c:scatterChart>
      <c:valAx>
        <c:axId val="158531968"/>
        <c:scaling>
          <c:orientation val="minMax"/>
          <c:max val="21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Sample</a:t>
                </a:r>
              </a:p>
            </c:rich>
          </c:tx>
          <c:layout>
            <c:manualLayout>
              <c:xMode val="edge"/>
              <c:yMode val="edge"/>
              <c:x val="0.43177965744356084"/>
              <c:y val="0.8864353312302839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534272"/>
        <c:crosses val="autoZero"/>
        <c:crossBetween val="midCat"/>
      </c:valAx>
      <c:valAx>
        <c:axId val="1585342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de-DE"/>
                  <a:t>Analytical result</a:t>
                </a:r>
              </a:p>
            </c:rich>
          </c:tx>
          <c:layout>
            <c:manualLayout>
              <c:xMode val="edge"/>
              <c:yMode val="edge"/>
              <c:x val="2.7633898076387893E-2"/>
              <c:y val="0.34700315457413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58531968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219490803599287"/>
          <c:y val="0.43217665615141954"/>
          <c:w val="0.12671808108241281"/>
          <c:h val="0.1213111684934039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709893</xdr:colOff>
      <xdr:row>22</xdr:row>
      <xdr:rowOff>119341</xdr:rowOff>
    </xdr:from>
    <xdr:to>
      <xdr:col>7</xdr:col>
      <xdr:colOff>554692</xdr:colOff>
      <xdr:row>41</xdr:row>
      <xdr:rowOff>62192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719138</xdr:colOff>
      <xdr:row>0</xdr:row>
      <xdr:rowOff>823912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Textfeld 2"/>
            <xdr:cNvSpPr txBox="1"/>
          </xdr:nvSpPr>
          <xdr:spPr>
            <a:xfrm>
              <a:off x="2584451" y="82391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de-DE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𝑡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3" name="Textfeld 2"/>
            <xdr:cNvSpPr txBox="1"/>
          </xdr:nvSpPr>
          <xdr:spPr>
            <a:xfrm>
              <a:off x="2584451" y="82391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𝑥 ̅_𝑡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709612</xdr:colOff>
      <xdr:row>0</xdr:row>
      <xdr:rowOff>852487</xdr:rowOff>
    </xdr:from>
    <xdr:ext cx="914400" cy="268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feld 3"/>
            <xdr:cNvSpPr txBox="1"/>
          </xdr:nvSpPr>
          <xdr:spPr>
            <a:xfrm>
              <a:off x="3336925" y="852487"/>
              <a:ext cx="914400" cy="268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𝑡</m:t>
                        </m:r>
                      </m:sub>
                      <m:sup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4" name="Textfeld 3"/>
            <xdr:cNvSpPr txBox="1"/>
          </xdr:nvSpPr>
          <xdr:spPr>
            <a:xfrm>
              <a:off x="3336925" y="852487"/>
              <a:ext cx="914400" cy="268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i="0">
                  <a:latin typeface="Cambria Math"/>
                </a:rPr>
                <a:t>𝑠</a:t>
              </a:r>
              <a:r>
                <a:rPr lang="de-DE" sz="1100" b="0" i="0">
                  <a:latin typeface="Cambria Math"/>
                </a:rPr>
                <a:t>_𝑡^2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9525</xdr:colOff>
      <xdr:row>0</xdr:row>
      <xdr:rowOff>852487</xdr:rowOff>
    </xdr:from>
    <xdr:ext cx="914400" cy="2686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Textfeld 7"/>
            <xdr:cNvSpPr txBox="1"/>
          </xdr:nvSpPr>
          <xdr:spPr>
            <a:xfrm>
              <a:off x="4160838" y="852487"/>
              <a:ext cx="914400" cy="268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b="0" i="1">
                            <a:latin typeface="Cambria Math"/>
                          </a:rPr>
                          <m:t>𝑤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𝑡</m:t>
                        </m:r>
                      </m:sub>
                      <m:sup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8" name="Textfeld 7"/>
            <xdr:cNvSpPr txBox="1"/>
          </xdr:nvSpPr>
          <xdr:spPr>
            <a:xfrm>
              <a:off x="4160838" y="852487"/>
              <a:ext cx="914400" cy="2686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𝑤_𝑡^2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600075</xdr:colOff>
      <xdr:row>44</xdr:row>
      <xdr:rowOff>109537</xdr:rowOff>
    </xdr:from>
    <xdr:ext cx="914400" cy="2645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feld 5"/>
            <xdr:cNvSpPr txBox="1"/>
          </xdr:nvSpPr>
          <xdr:spPr>
            <a:xfrm>
              <a:off x="1352550" y="669131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acc>
                      <m:accPr>
                        <m:chr m:val="̿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accPr>
                      <m:e>
                        <m:r>
                          <a:rPr lang="de-DE" sz="1100" b="0" i="1">
                            <a:latin typeface="Cambria Math"/>
                          </a:rPr>
                          <m:t>𝑥</m:t>
                        </m:r>
                      </m:e>
                    </m:acc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6" name="Textfeld 5"/>
            <xdr:cNvSpPr txBox="1"/>
          </xdr:nvSpPr>
          <xdr:spPr>
            <a:xfrm>
              <a:off x="1352550" y="6691312"/>
              <a:ext cx="914400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𝑥 ̿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2</xdr:col>
      <xdr:colOff>142875</xdr:colOff>
      <xdr:row>45</xdr:row>
      <xdr:rowOff>100012</xdr:rowOff>
    </xdr:from>
    <xdr:ext cx="914400" cy="271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Textfeld 6"/>
            <xdr:cNvSpPr txBox="1"/>
          </xdr:nvSpPr>
          <xdr:spPr>
            <a:xfrm>
              <a:off x="2009775" y="7329487"/>
              <a:ext cx="914400" cy="271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</m:sub>
                      <m:sup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7" name="Textfeld 6"/>
            <xdr:cNvSpPr txBox="1"/>
          </xdr:nvSpPr>
          <xdr:spPr>
            <a:xfrm>
              <a:off x="2009775" y="7329487"/>
              <a:ext cx="914400" cy="271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𝑠_𝑥 ̅^2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914400</xdr:colOff>
      <xdr:row>46</xdr:row>
      <xdr:rowOff>109537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feld 8"/>
            <xdr:cNvSpPr txBox="1"/>
          </xdr:nvSpPr>
          <xdr:spPr>
            <a:xfrm>
              <a:off x="1666875" y="701516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𝑤</m:t>
                        </m:r>
                      </m:sub>
                      <m:sup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9" name="Textfeld 8"/>
            <xdr:cNvSpPr txBox="1"/>
          </xdr:nvSpPr>
          <xdr:spPr>
            <a:xfrm>
              <a:off x="1666875" y="701516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𝑠_𝑤^2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1</xdr:col>
      <xdr:colOff>1047750</xdr:colOff>
      <xdr:row>47</xdr:row>
      <xdr:rowOff>109537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feld 9"/>
            <xdr:cNvSpPr txBox="1"/>
          </xdr:nvSpPr>
          <xdr:spPr>
            <a:xfrm>
              <a:off x="1800225" y="717708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sub>
                      <m:sup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0" name="Textfeld 9"/>
            <xdr:cNvSpPr txBox="1"/>
          </xdr:nvSpPr>
          <xdr:spPr>
            <a:xfrm>
              <a:off x="1800225" y="717708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𝑠_𝑠^2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6</xdr:col>
      <xdr:colOff>104775</xdr:colOff>
      <xdr:row>45</xdr:row>
      <xdr:rowOff>100012</xdr:rowOff>
    </xdr:from>
    <xdr:ext cx="914400" cy="27103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feld 17"/>
            <xdr:cNvSpPr txBox="1"/>
          </xdr:nvSpPr>
          <xdr:spPr>
            <a:xfrm>
              <a:off x="5019675" y="7329487"/>
              <a:ext cx="914400" cy="271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acc>
                          <m:accPr>
                            <m:chr m:val="̅"/>
                            <m:ctrlPr>
                              <a:rPr lang="de-DE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de-DE" sz="1100" b="0" i="1">
                                <a:latin typeface="Cambria Math"/>
                              </a:rPr>
                              <m:t>𝑥</m:t>
                            </m:r>
                          </m:e>
                        </m:acc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8" name="Textfeld 17"/>
            <xdr:cNvSpPr txBox="1"/>
          </xdr:nvSpPr>
          <xdr:spPr>
            <a:xfrm>
              <a:off x="5019675" y="7329487"/>
              <a:ext cx="914400" cy="27103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𝑠_𝑥 ̅ 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561975</xdr:colOff>
      <xdr:row>46</xdr:row>
      <xdr:rowOff>109537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feld 18"/>
            <xdr:cNvSpPr txBox="1"/>
          </xdr:nvSpPr>
          <xdr:spPr>
            <a:xfrm>
              <a:off x="4714875" y="75009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𝑤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9" name="Textfeld 18"/>
            <xdr:cNvSpPr txBox="1"/>
          </xdr:nvSpPr>
          <xdr:spPr>
            <a:xfrm>
              <a:off x="4714875" y="7500937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𝑠_𝑤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5</xdr:col>
      <xdr:colOff>581025</xdr:colOff>
      <xdr:row>47</xdr:row>
      <xdr:rowOff>109537</xdr:rowOff>
    </xdr:from>
    <xdr:ext cx="914400" cy="267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Textfeld 19"/>
            <xdr:cNvSpPr txBox="1"/>
          </xdr:nvSpPr>
          <xdr:spPr>
            <a:xfrm>
              <a:off x="4733925" y="766286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𝑠</m:t>
                        </m:r>
                      </m:sub>
                    </m:sSub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20" name="Textfeld 19"/>
            <xdr:cNvSpPr txBox="1"/>
          </xdr:nvSpPr>
          <xdr:spPr>
            <a:xfrm>
              <a:off x="4733925" y="7662862"/>
              <a:ext cx="914400" cy="267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𝑠_𝑠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0</xdr:col>
      <xdr:colOff>19050</xdr:colOff>
      <xdr:row>57</xdr:row>
      <xdr:rowOff>118269</xdr:rowOff>
    </xdr:from>
    <xdr:ext cx="914400" cy="27206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feld 10"/>
            <xdr:cNvSpPr txBox="1"/>
          </xdr:nvSpPr>
          <xdr:spPr>
            <a:xfrm>
              <a:off x="19050" y="10119519"/>
              <a:ext cx="914400" cy="272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sSubSupPr>
                      <m:e>
                        <m:r>
                          <a:rPr lang="de-DE" sz="1100" i="1">
                            <a:latin typeface="Cambria Math"/>
                            <a:ea typeface="Cambria Math"/>
                          </a:rPr>
                          <m:t>𝜎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𝑎𝑙𝑙𝑜𝑤</m:t>
                        </m:r>
                      </m:sub>
                      <m:sup>
                        <m:r>
                          <a:rPr lang="de-DE" sz="1100" b="0" i="1">
                            <a:latin typeface="Cambria Math"/>
                            <a:ea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1" name="Textfeld 10"/>
            <xdr:cNvSpPr txBox="1"/>
          </xdr:nvSpPr>
          <xdr:spPr>
            <a:xfrm>
              <a:off x="19050" y="10119519"/>
              <a:ext cx="914400" cy="2720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i="0">
                  <a:latin typeface="Cambria Math"/>
                  <a:ea typeface="Cambria Math"/>
                </a:rPr>
                <a:t>𝜎</a:t>
              </a:r>
              <a:r>
                <a:rPr lang="de-DE" sz="1100" b="0" i="0">
                  <a:latin typeface="Cambria Math"/>
                  <a:ea typeface="Cambria Math"/>
                </a:rPr>
                <a:t>_𝑎𝑙𝑙𝑜𝑤^2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0</xdr:col>
      <xdr:colOff>0</xdr:colOff>
      <xdr:row>59</xdr:row>
      <xdr:rowOff>142081</xdr:rowOff>
    </xdr:from>
    <xdr:ext cx="914400" cy="26994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2" name="Textfeld 11"/>
            <xdr:cNvSpPr txBox="1"/>
          </xdr:nvSpPr>
          <xdr:spPr>
            <a:xfrm>
              <a:off x="0" y="10484644"/>
              <a:ext cx="914400" cy="269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ad>
                      <m:radPr>
                        <m:degHide m:val="on"/>
                        <m:ctrlPr>
                          <a:rPr lang="de-DE" sz="1100" i="1">
                            <a:latin typeface="Cambria Math" panose="02040503050406030204" pitchFamily="18" charset="0"/>
                          </a:rPr>
                        </m:ctrlPr>
                      </m:radPr>
                      <m:deg/>
                      <m:e>
                        <m:r>
                          <a:rPr lang="de-DE" sz="1100" b="0" i="1">
                            <a:latin typeface="Cambria Math"/>
                          </a:rPr>
                          <m:t>𝑐</m:t>
                        </m:r>
                      </m:e>
                    </m:rad>
                  </m:oMath>
                </m:oMathPara>
              </a14:m>
              <a:endParaRPr lang="de-DE" sz="1100"/>
            </a:p>
          </xdr:txBody>
        </xdr:sp>
      </mc:Choice>
      <mc:Fallback xmlns="">
        <xdr:sp macro="" textlink="">
          <xdr:nvSpPr>
            <xdr:cNvPr id="12" name="Textfeld 11"/>
            <xdr:cNvSpPr txBox="1"/>
          </xdr:nvSpPr>
          <xdr:spPr>
            <a:xfrm>
              <a:off x="0" y="10484644"/>
              <a:ext cx="914400" cy="26994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r>
                <a:rPr lang="de-DE" sz="1100" i="0">
                  <a:latin typeface="Cambria Math"/>
                </a:rPr>
                <a:t>√</a:t>
              </a:r>
              <a:r>
                <a:rPr lang="de-DE" sz="1100" b="0" i="0">
                  <a:latin typeface="Cambria Math"/>
                </a:rPr>
                <a:t>𝑐</a:t>
              </a:r>
              <a:endParaRPr lang="de-DE" sz="1100"/>
            </a:p>
          </xdr:txBody>
        </xdr:sp>
      </mc:Fallback>
    </mc:AlternateContent>
    <xdr:clientData/>
  </xdr:oneCellAnchor>
  <xdr:twoCellAnchor>
    <xdr:from>
      <xdr:col>6</xdr:col>
      <xdr:colOff>1</xdr:colOff>
      <xdr:row>1</xdr:row>
      <xdr:rowOff>206375</xdr:rowOff>
    </xdr:from>
    <xdr:to>
      <xdr:col>8</xdr:col>
      <xdr:colOff>754063</xdr:colOff>
      <xdr:row>14</xdr:row>
      <xdr:rowOff>103188</xdr:rowOff>
    </xdr:to>
    <xdr:sp macro="" textlink="">
      <xdr:nvSpPr>
        <xdr:cNvPr id="15" name="Textfeld 14"/>
        <xdr:cNvSpPr txBox="1"/>
      </xdr:nvSpPr>
      <xdr:spPr>
        <a:xfrm>
          <a:off x="4913314" y="1063625"/>
          <a:ext cx="2278062" cy="2024063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Homogeneity check according to </a:t>
          </a:r>
          <a:br>
            <a:rPr lang="de-DE" sz="1100" b="1"/>
          </a:br>
          <a:r>
            <a:rPr lang="de-DE" sz="1100" b="1"/>
            <a:t>ISO 13528, B.2 and B.3</a:t>
          </a:r>
          <a:endParaRPr lang="de-DE" sz="1100" b="1" baseline="0"/>
        </a:p>
        <a:p>
          <a:pPr algn="ctr"/>
          <a:endParaRPr lang="de-DE" sz="1100" b="1" baseline="0"/>
        </a:p>
        <a:p>
          <a:pPr algn="ctr"/>
          <a:r>
            <a:rPr lang="de-DE" sz="1100" b="0" baseline="0"/>
            <a:t>© 2021 Dr. Michael Koch, Univ. Stuttgart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www.aqsbw.de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michael.koch@iswa.uni-stuttgart.de</a:t>
          </a:r>
          <a:endParaRPr lang="de-DE">
            <a:effectLst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de-D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use of this EXCEL-sheet is free, as long as the copyright statement is not removed.</a:t>
          </a:r>
          <a:endParaRPr lang="de-DE">
            <a:effectLst/>
          </a:endParaRPr>
        </a:p>
        <a:p>
          <a:pPr algn="ctr"/>
          <a:endParaRPr lang="de-DE" sz="1100" b="0"/>
        </a:p>
      </xdr:txBody>
    </xdr:sp>
    <xdr:clientData/>
  </xdr:twoCellAnchor>
  <xdr:oneCellAnchor>
    <xdr:from>
      <xdr:col>3</xdr:col>
      <xdr:colOff>676275</xdr:colOff>
      <xdr:row>66</xdr:row>
      <xdr:rowOff>132821</xdr:rowOff>
    </xdr:from>
    <xdr:ext cx="914400" cy="275653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6" name="Textfeld 15"/>
            <xdr:cNvSpPr txBox="1"/>
          </xdr:nvSpPr>
          <xdr:spPr>
            <a:xfrm>
              <a:off x="3396192" y="11636904"/>
              <a:ext cx="914400" cy="2756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de-DE" sz="1100" b="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b="0" i="1">
                            <a:latin typeface="Cambria Math"/>
                          </a:rPr>
                          <m:t>𝑤</m:t>
                        </m:r>
                      </m:e>
                      <m:sub>
                        <m:r>
                          <a:rPr lang="de-DE" sz="1100" b="0" i="1">
                            <a:latin typeface="Cambria Math"/>
                          </a:rPr>
                          <m:t>𝑡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,</m:t>
                        </m:r>
                        <m:r>
                          <a:rPr lang="de-DE" sz="1100" b="0" i="1">
                            <a:latin typeface="Cambria Math" panose="02040503050406030204" pitchFamily="18" charset="0"/>
                          </a:rPr>
                          <m:t>𝑚𝑎𝑥</m:t>
                        </m:r>
                      </m:sub>
                      <m:sup>
                        <m:r>
                          <a:rPr lang="de-DE" sz="1100" b="0" i="1">
                            <a:latin typeface="Cambria Math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16" name="Textfeld 15"/>
            <xdr:cNvSpPr txBox="1"/>
          </xdr:nvSpPr>
          <xdr:spPr>
            <a:xfrm>
              <a:off x="3396192" y="11636904"/>
              <a:ext cx="914400" cy="27565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de-DE" sz="1100" b="0" i="0">
                  <a:latin typeface="Cambria Math"/>
                </a:rPr>
                <a:t>𝑤</a:t>
              </a:r>
              <a:r>
                <a:rPr lang="de-DE" sz="1100" b="0" i="0">
                  <a:latin typeface="Cambria Math" panose="02040503050406030204" pitchFamily="18" charset="0"/>
                </a:rPr>
                <a:t>_(</a:t>
              </a:r>
              <a:r>
                <a:rPr lang="de-DE" sz="1100" b="0" i="0">
                  <a:latin typeface="Cambria Math"/>
                </a:rPr>
                <a:t>𝑡</a:t>
              </a:r>
              <a:r>
                <a:rPr lang="de-DE" sz="1100" b="0" i="0">
                  <a:latin typeface="Cambria Math" panose="02040503050406030204" pitchFamily="18" charset="0"/>
                </a:rPr>
                <a:t>,𝑚𝑎𝑥)^</a:t>
              </a:r>
              <a:r>
                <a:rPr lang="de-DE" sz="1100" b="0" i="0">
                  <a:latin typeface="Cambria Math"/>
                </a:rPr>
                <a:t>2</a:t>
              </a:r>
              <a:endParaRPr lang="de-DE" sz="1100"/>
            </a:p>
          </xdr:txBody>
        </xdr:sp>
      </mc:Fallback>
    </mc:AlternateContent>
    <xdr:clientData/>
  </xdr:oneCellAnchor>
  <xdr:oneCellAnchor>
    <xdr:from>
      <xdr:col>3</xdr:col>
      <xdr:colOff>618067</xdr:colOff>
      <xdr:row>67</xdr:row>
      <xdr:rowOff>101071</xdr:rowOff>
    </xdr:from>
    <xdr:ext cx="914400" cy="269304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17" name="Textfeld 16"/>
            <xdr:cNvSpPr txBox="1"/>
          </xdr:nvSpPr>
          <xdr:spPr>
            <a:xfrm>
              <a:off x="3337984" y="11800946"/>
              <a:ext cx="914400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l-GR" sz="1100" i="1">
                        <a:latin typeface="Cambria Math" panose="02040503050406030204" pitchFamily="18" charset="0"/>
                        <a:ea typeface="Cambria Math" panose="02040503050406030204" pitchFamily="18" charset="0"/>
                      </a:rPr>
                      <m:t>Σ</m:t>
                    </m:r>
                    <m:sSubSup>
                      <m:sSubSupPr>
                        <m:ctrlPr>
                          <a:rPr lang="el-GR" sz="110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𝑤</m:t>
                        </m:r>
                      </m:e>
                      <m:sub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𝑡</m:t>
                        </m:r>
                      </m:sub>
                      <m:sup>
                        <m:r>
                          <a:rPr lang="de-DE" sz="11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17" name="Textfeld 16"/>
            <xdr:cNvSpPr txBox="1"/>
          </xdr:nvSpPr>
          <xdr:spPr>
            <a:xfrm>
              <a:off x="3337984" y="11800946"/>
              <a:ext cx="914400" cy="2693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rtlCol="0" anchor="t">
              <a:spAutoFit/>
            </a:bodyPr>
            <a:lstStyle/>
            <a:p>
              <a:pPr/>
              <a:r>
                <a:rPr lang="el-GR" sz="1100" i="0">
                  <a:latin typeface="Cambria Math" panose="02040503050406030204" pitchFamily="18" charset="0"/>
                  <a:ea typeface="Cambria Math" panose="02040503050406030204" pitchFamily="18" charset="0"/>
                </a:rPr>
                <a:t>Σ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𝑤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_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𝑡</a:t>
              </a:r>
              <a:r>
                <a:rPr lang="el-GR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^</a:t>
              </a:r>
              <a:r>
                <a:rPr lang="de-DE" sz="11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2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81"/>
  <sheetViews>
    <sheetView tabSelected="1" topLeftCell="A10" zoomScale="120" zoomScaleNormal="120" workbookViewId="0">
      <selection activeCell="H19" sqref="H19"/>
    </sheetView>
  </sheetViews>
  <sheetFormatPr baseColWidth="10" defaultRowHeight="12.5" x14ac:dyDescent="0.25"/>
  <cols>
    <col min="1" max="1" width="11.26953125" customWidth="1"/>
    <col min="2" max="2" width="16.7265625" customWidth="1"/>
    <col min="10" max="10" width="8.7265625" customWidth="1"/>
  </cols>
  <sheetData>
    <row r="1" spans="1:10" ht="67.5" customHeight="1" x14ac:dyDescent="0.55000000000000004">
      <c r="A1" s="12" t="s">
        <v>5</v>
      </c>
      <c r="B1" s="12"/>
      <c r="C1" s="12"/>
      <c r="D1" s="12"/>
      <c r="E1" s="13" t="s">
        <v>18</v>
      </c>
      <c r="F1" s="14"/>
      <c r="G1" s="14"/>
      <c r="H1" s="15"/>
      <c r="I1" s="1"/>
    </row>
    <row r="2" spans="1:10" ht="17.25" customHeight="1" x14ac:dyDescent="0.4">
      <c r="A2" s="1" t="s">
        <v>24</v>
      </c>
      <c r="B2" s="9" t="s">
        <v>6</v>
      </c>
      <c r="C2" s="9" t="s">
        <v>7</v>
      </c>
      <c r="D2" s="2"/>
      <c r="E2" s="2"/>
      <c r="F2" s="2"/>
      <c r="G2" s="1"/>
      <c r="H2" s="1"/>
      <c r="I2" s="1"/>
    </row>
    <row r="3" spans="1:10" x14ac:dyDescent="0.25">
      <c r="A3" s="1">
        <v>1</v>
      </c>
      <c r="B3">
        <v>0.185</v>
      </c>
      <c r="C3">
        <v>0.19400000000000001</v>
      </c>
      <c r="D3" s="10">
        <f t="shared" ref="D3:D22" si="0">IF(B3&lt;&gt;"",AVERAGE(B3:C3),"")</f>
        <v>0.1895</v>
      </c>
      <c r="E3" s="10">
        <f t="shared" ref="E3:E22" si="1">IF(B3&lt;&gt;"",_xlfn.VAR.P(B3:C3),"")</f>
        <v>2.0250000000000035E-5</v>
      </c>
      <c r="F3" s="10">
        <f t="shared" ref="F3:F22" si="2">IF(B3&lt;&gt;"",_xlfn.VAR.S(B3:C3),"")</f>
        <v>4.050000000000007E-5</v>
      </c>
      <c r="G3" s="1"/>
      <c r="H3" s="1"/>
      <c r="I3" s="1"/>
      <c r="J3" s="8"/>
    </row>
    <row r="4" spans="1:10" x14ac:dyDescent="0.25">
      <c r="A4" s="1">
        <v>2</v>
      </c>
      <c r="B4">
        <v>0.187</v>
      </c>
      <c r="C4">
        <v>0.189</v>
      </c>
      <c r="D4" s="10">
        <f t="shared" si="0"/>
        <v>0.188</v>
      </c>
      <c r="E4" s="10">
        <f t="shared" si="1"/>
        <v>1.0000000000000019E-6</v>
      </c>
      <c r="F4" s="10">
        <f t="shared" si="2"/>
        <v>2.0000000000000037E-6</v>
      </c>
      <c r="G4" s="1"/>
      <c r="H4" s="1"/>
      <c r="I4" s="1"/>
    </row>
    <row r="5" spans="1:10" x14ac:dyDescent="0.25">
      <c r="A5" s="1">
        <v>3</v>
      </c>
      <c r="B5">
        <v>0.182</v>
      </c>
      <c r="C5">
        <v>0.186</v>
      </c>
      <c r="D5" s="10">
        <f t="shared" si="0"/>
        <v>0.184</v>
      </c>
      <c r="E5" s="10">
        <f t="shared" si="1"/>
        <v>4.0000000000000074E-6</v>
      </c>
      <c r="F5" s="10">
        <f t="shared" si="2"/>
        <v>8.0000000000000149E-6</v>
      </c>
      <c r="G5" s="1"/>
      <c r="H5" s="1"/>
      <c r="I5" s="1"/>
    </row>
    <row r="6" spans="1:10" x14ac:dyDescent="0.25">
      <c r="A6" s="1">
        <v>4</v>
      </c>
      <c r="B6">
        <v>0.188</v>
      </c>
      <c r="C6">
        <v>0.19600000000000001</v>
      </c>
      <c r="D6" s="10">
        <f t="shared" si="0"/>
        <v>0.192</v>
      </c>
      <c r="E6" s="10">
        <f t="shared" si="1"/>
        <v>1.600000000000003E-5</v>
      </c>
      <c r="F6" s="10">
        <f t="shared" si="2"/>
        <v>3.200000000000006E-5</v>
      </c>
      <c r="G6" s="1"/>
      <c r="H6" s="1"/>
      <c r="I6" s="1"/>
    </row>
    <row r="7" spans="1:10" x14ac:dyDescent="0.25">
      <c r="A7" s="1">
        <v>5</v>
      </c>
      <c r="B7">
        <v>0.191</v>
      </c>
      <c r="C7">
        <v>0.18099999999999999</v>
      </c>
      <c r="D7" s="10">
        <f t="shared" si="0"/>
        <v>0.186</v>
      </c>
      <c r="E7" s="10">
        <f t="shared" si="1"/>
        <v>2.5000000000000045E-5</v>
      </c>
      <c r="F7" s="10">
        <f t="shared" si="2"/>
        <v>5.000000000000009E-5</v>
      </c>
      <c r="G7" s="1"/>
      <c r="H7" s="1"/>
      <c r="I7" s="1"/>
    </row>
    <row r="8" spans="1:10" x14ac:dyDescent="0.25">
      <c r="A8" s="1">
        <v>6</v>
      </c>
      <c r="B8">
        <v>0.188</v>
      </c>
      <c r="C8">
        <v>0.18</v>
      </c>
      <c r="D8" s="10">
        <f t="shared" si="0"/>
        <v>0.184</v>
      </c>
      <c r="E8" s="10">
        <f t="shared" si="1"/>
        <v>1.600000000000003E-5</v>
      </c>
      <c r="F8" s="10">
        <f t="shared" si="2"/>
        <v>3.200000000000006E-5</v>
      </c>
      <c r="G8" s="1"/>
      <c r="H8" s="1"/>
      <c r="I8" s="1"/>
    </row>
    <row r="9" spans="1:10" x14ac:dyDescent="0.25">
      <c r="A9" s="1">
        <v>7</v>
      </c>
      <c r="B9">
        <v>0.187</v>
      </c>
      <c r="C9">
        <v>0.19600000000000001</v>
      </c>
      <c r="D9" s="10">
        <f t="shared" si="0"/>
        <v>0.1915</v>
      </c>
      <c r="E9" s="10">
        <f t="shared" si="1"/>
        <v>2.0250000000000035E-5</v>
      </c>
      <c r="F9" s="10">
        <f t="shared" si="2"/>
        <v>4.050000000000007E-5</v>
      </c>
      <c r="G9" s="1"/>
      <c r="H9" s="1"/>
      <c r="I9" s="1"/>
    </row>
    <row r="10" spans="1:10" x14ac:dyDescent="0.25">
      <c r="A10" s="1">
        <v>8</v>
      </c>
      <c r="B10">
        <v>0.17699999999999999</v>
      </c>
      <c r="C10">
        <v>0.186</v>
      </c>
      <c r="D10" s="10">
        <f t="shared" si="0"/>
        <v>0.18149999999999999</v>
      </c>
      <c r="E10" s="10">
        <f t="shared" si="1"/>
        <v>2.0250000000000035E-5</v>
      </c>
      <c r="F10" s="10">
        <f t="shared" si="2"/>
        <v>4.050000000000007E-5</v>
      </c>
      <c r="G10" s="1"/>
      <c r="H10" s="1"/>
      <c r="I10" s="1"/>
    </row>
    <row r="11" spans="1:10" x14ac:dyDescent="0.25">
      <c r="A11" s="1">
        <v>9</v>
      </c>
      <c r="B11">
        <v>0.17899999999999999</v>
      </c>
      <c r="C11">
        <v>0.187</v>
      </c>
      <c r="D11" s="10">
        <f t="shared" si="0"/>
        <v>0.183</v>
      </c>
      <c r="E11" s="10">
        <f t="shared" si="1"/>
        <v>1.600000000000003E-5</v>
      </c>
      <c r="F11" s="10">
        <f t="shared" si="2"/>
        <v>3.200000000000006E-5</v>
      </c>
      <c r="G11" s="1"/>
      <c r="H11" s="1"/>
      <c r="I11" s="1"/>
    </row>
    <row r="12" spans="1:10" x14ac:dyDescent="0.25">
      <c r="A12" s="1">
        <v>10</v>
      </c>
      <c r="B12">
        <v>0.188</v>
      </c>
      <c r="C12">
        <v>0.19600000000000001</v>
      </c>
      <c r="D12" s="10">
        <f t="shared" si="0"/>
        <v>0.192</v>
      </c>
      <c r="E12" s="10">
        <f t="shared" si="1"/>
        <v>1.600000000000003E-5</v>
      </c>
      <c r="F12" s="10">
        <f t="shared" si="2"/>
        <v>3.200000000000006E-5</v>
      </c>
      <c r="G12" s="1"/>
      <c r="H12" s="1"/>
      <c r="I12" s="1"/>
    </row>
    <row r="13" spans="1:10" x14ac:dyDescent="0.25">
      <c r="A13" s="1">
        <v>11</v>
      </c>
      <c r="D13" s="10" t="str">
        <f t="shared" si="0"/>
        <v/>
      </c>
      <c r="E13" s="10" t="str">
        <f t="shared" si="1"/>
        <v/>
      </c>
      <c r="F13" s="10" t="str">
        <f t="shared" si="2"/>
        <v/>
      </c>
      <c r="G13" s="1"/>
      <c r="H13" s="1"/>
      <c r="I13" s="1"/>
    </row>
    <row r="14" spans="1:10" x14ac:dyDescent="0.25">
      <c r="A14" s="1">
        <v>12</v>
      </c>
      <c r="D14" s="10" t="str">
        <f t="shared" si="0"/>
        <v/>
      </c>
      <c r="E14" s="10" t="str">
        <f t="shared" si="1"/>
        <v/>
      </c>
      <c r="F14" s="10" t="str">
        <f t="shared" si="2"/>
        <v/>
      </c>
      <c r="G14" s="1"/>
      <c r="H14" s="1"/>
      <c r="I14" s="1"/>
    </row>
    <row r="15" spans="1:10" x14ac:dyDescent="0.25">
      <c r="A15" s="1">
        <v>13</v>
      </c>
      <c r="D15" s="10" t="str">
        <f t="shared" si="0"/>
        <v/>
      </c>
      <c r="E15" s="10" t="str">
        <f t="shared" si="1"/>
        <v/>
      </c>
      <c r="F15" s="10" t="str">
        <f t="shared" si="2"/>
        <v/>
      </c>
      <c r="G15" s="1"/>
      <c r="H15" s="1"/>
      <c r="I15" s="1"/>
    </row>
    <row r="16" spans="1:10" x14ac:dyDescent="0.25">
      <c r="A16" s="1">
        <v>14</v>
      </c>
      <c r="D16" s="10" t="str">
        <f t="shared" si="0"/>
        <v/>
      </c>
      <c r="E16" s="10" t="str">
        <f t="shared" si="1"/>
        <v/>
      </c>
      <c r="F16" s="10" t="str">
        <f t="shared" si="2"/>
        <v/>
      </c>
      <c r="G16" s="29" t="s">
        <v>32</v>
      </c>
      <c r="H16" s="1"/>
      <c r="I16" s="1"/>
    </row>
    <row r="17" spans="1:9" x14ac:dyDescent="0.25">
      <c r="A17" s="1">
        <v>15</v>
      </c>
      <c r="D17" s="10" t="str">
        <f t="shared" si="0"/>
        <v/>
      </c>
      <c r="E17" s="10" t="str">
        <f t="shared" si="1"/>
        <v/>
      </c>
      <c r="F17" s="10" t="str">
        <f t="shared" si="2"/>
        <v/>
      </c>
      <c r="G17" s="1"/>
      <c r="H17" s="1"/>
      <c r="I17" s="1"/>
    </row>
    <row r="18" spans="1:9" x14ac:dyDescent="0.25">
      <c r="A18" s="1">
        <v>16</v>
      </c>
      <c r="D18" s="10" t="str">
        <f t="shared" si="0"/>
        <v/>
      </c>
      <c r="E18" s="10" t="str">
        <f t="shared" si="1"/>
        <v/>
      </c>
      <c r="F18" s="10" t="str">
        <f t="shared" si="2"/>
        <v/>
      </c>
      <c r="G18" s="1"/>
      <c r="H18" s="1"/>
      <c r="I18" s="1"/>
    </row>
    <row r="19" spans="1:9" x14ac:dyDescent="0.25">
      <c r="A19" s="1">
        <v>17</v>
      </c>
      <c r="D19" s="10" t="str">
        <f t="shared" si="0"/>
        <v/>
      </c>
      <c r="E19" s="10" t="str">
        <f t="shared" si="1"/>
        <v/>
      </c>
      <c r="F19" s="10" t="str">
        <f t="shared" si="2"/>
        <v/>
      </c>
      <c r="G19" s="1"/>
      <c r="H19" s="1"/>
      <c r="I19" s="1"/>
    </row>
    <row r="20" spans="1:9" x14ac:dyDescent="0.25">
      <c r="A20" s="1">
        <v>18</v>
      </c>
      <c r="D20" s="10" t="str">
        <f t="shared" si="0"/>
        <v/>
      </c>
      <c r="E20" s="10" t="str">
        <f t="shared" si="1"/>
        <v/>
      </c>
      <c r="F20" s="10" t="str">
        <f t="shared" si="2"/>
        <v/>
      </c>
      <c r="G20" s="1"/>
      <c r="H20" s="1"/>
      <c r="I20" s="1"/>
    </row>
    <row r="21" spans="1:9" x14ac:dyDescent="0.25">
      <c r="A21" s="1">
        <v>19</v>
      </c>
      <c r="D21" s="10" t="str">
        <f t="shared" si="0"/>
        <v/>
      </c>
      <c r="E21" s="10" t="str">
        <f t="shared" si="1"/>
        <v/>
      </c>
      <c r="F21" s="10" t="str">
        <f t="shared" si="2"/>
        <v/>
      </c>
      <c r="G21" s="1"/>
      <c r="H21" s="1"/>
      <c r="I21" s="1"/>
    </row>
    <row r="22" spans="1:9" x14ac:dyDescent="0.25">
      <c r="A22" s="1">
        <v>20</v>
      </c>
      <c r="D22" s="10" t="str">
        <f t="shared" si="0"/>
        <v/>
      </c>
      <c r="E22" s="10" t="str">
        <f t="shared" si="1"/>
        <v/>
      </c>
      <c r="F22" s="10" t="str">
        <f t="shared" si="2"/>
        <v/>
      </c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 t="s">
        <v>0</v>
      </c>
      <c r="C44" s="1"/>
      <c r="D44" s="4">
        <f>COUNT(B3:B22)</f>
        <v>10</v>
      </c>
      <c r="E44" s="1"/>
      <c r="F44" s="1"/>
      <c r="G44" s="1"/>
      <c r="H44" s="1"/>
      <c r="I44" s="1"/>
    </row>
    <row r="45" spans="1:9" x14ac:dyDescent="0.25">
      <c r="A45" s="1"/>
      <c r="B45" s="1" t="s">
        <v>12</v>
      </c>
      <c r="C45" s="1"/>
      <c r="D45" s="4">
        <f>COUNT(B3:C3)</f>
        <v>2</v>
      </c>
      <c r="E45" s="1"/>
      <c r="F45" s="1"/>
      <c r="G45" s="1"/>
      <c r="H45" s="1"/>
      <c r="I45" s="1"/>
    </row>
    <row r="46" spans="1:9" x14ac:dyDescent="0.25">
      <c r="A46" s="1"/>
      <c r="B46" s="9" t="s">
        <v>8</v>
      </c>
      <c r="C46" s="1"/>
      <c r="D46" s="4">
        <f>AVERAGE(D3:D22)</f>
        <v>0.18714999999999998</v>
      </c>
      <c r="E46" s="1"/>
      <c r="F46" s="1"/>
      <c r="G46" s="1"/>
      <c r="H46" s="1"/>
      <c r="I46" s="1"/>
    </row>
    <row r="47" spans="1:9" x14ac:dyDescent="0.25">
      <c r="A47" s="1"/>
      <c r="B47" s="9" t="s">
        <v>9</v>
      </c>
      <c r="C47" s="1"/>
      <c r="D47" s="4">
        <f>_xlfn.VAR.S(D3:D22)</f>
        <v>1.5836111111111138E-5</v>
      </c>
      <c r="E47" s="9" t="s">
        <v>13</v>
      </c>
      <c r="F47" s="1"/>
      <c r="G47" s="1"/>
      <c r="H47" s="4">
        <f>SQRT(D47)</f>
        <v>3.9794611583870423E-3</v>
      </c>
      <c r="I47" s="1"/>
    </row>
    <row r="48" spans="1:9" x14ac:dyDescent="0.25">
      <c r="A48" s="1"/>
      <c r="B48" s="9" t="s">
        <v>10</v>
      </c>
      <c r="C48" s="1"/>
      <c r="D48" s="4">
        <f>SUM(F3:F22)/COUNT(F3:F22)</f>
        <v>3.0950000000000061E-5</v>
      </c>
      <c r="E48" s="9" t="s">
        <v>14</v>
      </c>
      <c r="F48" s="1"/>
      <c r="G48" s="1"/>
      <c r="H48" s="4">
        <f>SQRT(D48)</f>
        <v>5.5632724182804547E-3</v>
      </c>
      <c r="I48" s="1"/>
    </row>
    <row r="49" spans="1:9" x14ac:dyDescent="0.25">
      <c r="A49" s="1"/>
      <c r="B49" s="1" t="s">
        <v>11</v>
      </c>
      <c r="C49" s="1"/>
      <c r="D49" s="4">
        <f>MAX(0,D47-D48/2)</f>
        <v>3.6111111111110784E-7</v>
      </c>
      <c r="E49" s="1" t="s">
        <v>15</v>
      </c>
      <c r="F49" s="1"/>
      <c r="G49" s="1"/>
      <c r="H49" s="4">
        <f>MAX(0,SQRT(D49))</f>
        <v>6.0092521257732888E-4</v>
      </c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1"/>
      <c r="C52" s="1"/>
      <c r="D52" s="1"/>
      <c r="E52" s="1"/>
      <c r="F52" s="1"/>
      <c r="G52" s="1"/>
      <c r="H52" s="1"/>
      <c r="I52" s="1"/>
    </row>
    <row r="53" spans="1:9" ht="16" x14ac:dyDescent="0.4">
      <c r="A53" s="6" t="s">
        <v>1</v>
      </c>
      <c r="B53" s="6"/>
      <c r="C53" s="6"/>
      <c r="D53" s="6"/>
      <c r="E53" s="6"/>
      <c r="F53" s="6"/>
      <c r="G53" s="9" t="s">
        <v>16</v>
      </c>
      <c r="H53" s="3">
        <v>2.8070000000000001E-2</v>
      </c>
      <c r="I53" s="1"/>
    </row>
    <row r="54" spans="1:9" ht="15.5" x14ac:dyDescent="0.35">
      <c r="A54" s="6"/>
      <c r="B54" s="6"/>
      <c r="C54" s="6"/>
      <c r="D54" s="6"/>
      <c r="E54" s="6"/>
      <c r="F54" s="6"/>
      <c r="G54" s="9" t="s">
        <v>17</v>
      </c>
      <c r="H54" s="4">
        <f>0.3*H53</f>
        <v>8.4209999999999997E-3</v>
      </c>
      <c r="I54" s="1"/>
    </row>
    <row r="55" spans="1:9" ht="15.5" x14ac:dyDescent="0.35">
      <c r="A55" s="5" t="s">
        <v>4</v>
      </c>
      <c r="B55" s="1"/>
      <c r="C55" s="7" t="str">
        <f>IF(H49&lt;=0.3*H53,"OK","not OK")</f>
        <v>OK</v>
      </c>
      <c r="D55" s="6"/>
      <c r="E55" s="6"/>
      <c r="F55" s="6"/>
      <c r="G55" s="6"/>
      <c r="H55" s="1"/>
      <c r="I55" s="1"/>
    </row>
    <row r="56" spans="1:9" ht="15.5" x14ac:dyDescent="0.35">
      <c r="A56" s="6"/>
      <c r="B56" s="6"/>
      <c r="C56" s="6"/>
      <c r="D56" s="6"/>
      <c r="E56" s="6"/>
      <c r="F56" s="6"/>
      <c r="G56" s="6"/>
      <c r="H56" s="1"/>
      <c r="I56" s="1"/>
    </row>
    <row r="57" spans="1:9" ht="15.5" x14ac:dyDescent="0.35">
      <c r="A57" s="6" t="s">
        <v>23</v>
      </c>
      <c r="B57" s="6"/>
      <c r="C57" s="6"/>
      <c r="D57" s="6"/>
      <c r="E57" s="6"/>
      <c r="F57" s="6"/>
      <c r="G57" s="6"/>
      <c r="H57" s="1"/>
      <c r="I57" s="1"/>
    </row>
    <row r="58" spans="1:9" x14ac:dyDescent="0.25">
      <c r="A58" s="1"/>
      <c r="B58" s="1"/>
      <c r="C58" s="1"/>
      <c r="D58" s="1"/>
      <c r="E58" s="1"/>
      <c r="F58" s="1"/>
      <c r="G58" s="1"/>
      <c r="H58" s="1"/>
      <c r="I58" s="1"/>
    </row>
    <row r="59" spans="1:9" ht="15.5" x14ac:dyDescent="0.4">
      <c r="A59" s="1"/>
      <c r="B59" s="4">
        <f>(0.3*H53)^2</f>
        <v>7.0913240999999989E-5</v>
      </c>
      <c r="C59" s="1"/>
      <c r="D59" s="1"/>
      <c r="E59" s="1"/>
      <c r="F59" s="1"/>
      <c r="G59" s="1" t="s">
        <v>2</v>
      </c>
      <c r="H59" s="4">
        <f>INDEX(B68:B81,D44-6,1)</f>
        <v>1.88</v>
      </c>
      <c r="I59" s="1"/>
    </row>
    <row r="60" spans="1:9" ht="15.5" x14ac:dyDescent="0.4">
      <c r="A60" s="11" t="s">
        <v>22</v>
      </c>
      <c r="B60" s="4">
        <f>H59*B59+H60*D48</f>
        <v>1.6457639308000005E-4</v>
      </c>
      <c r="C60" s="1"/>
      <c r="D60" s="1"/>
      <c r="E60" s="1"/>
      <c r="F60" s="1"/>
      <c r="G60" s="1" t="s">
        <v>3</v>
      </c>
      <c r="H60" s="4">
        <f>INDEX(C68:C81,D44-6,1)</f>
        <v>1.01</v>
      </c>
      <c r="I60" s="1"/>
    </row>
    <row r="61" spans="1:9" x14ac:dyDescent="0.25">
      <c r="A61" s="9"/>
      <c r="B61" s="4">
        <f>SQRT(B60)</f>
        <v>1.2828733105026391E-2</v>
      </c>
      <c r="C61" s="1"/>
      <c r="D61" s="1"/>
      <c r="E61" s="1"/>
      <c r="F61" s="1"/>
      <c r="G61" s="1"/>
      <c r="H61" s="1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ht="13" x14ac:dyDescent="0.3">
      <c r="A63" s="5" t="s">
        <v>4</v>
      </c>
      <c r="B63" s="1"/>
      <c r="C63" s="7" t="str">
        <f>IF(H49&lt;B61,"OK","not OK")</f>
        <v>OK</v>
      </c>
      <c r="D63" s="7"/>
      <c r="E63" s="7"/>
      <c r="F63" s="7"/>
      <c r="G63" s="1"/>
      <c r="H63" s="1"/>
      <c r="I63" s="1"/>
    </row>
    <row r="64" spans="1:9" x14ac:dyDescent="0.25">
      <c r="A64" s="1"/>
      <c r="B64" s="1"/>
      <c r="C64" s="1"/>
      <c r="D64" s="1"/>
      <c r="E64" s="1"/>
      <c r="F64" s="1"/>
      <c r="G64" s="1"/>
      <c r="H64" s="1"/>
      <c r="I64" s="1"/>
    </row>
    <row r="65" spans="1:9" x14ac:dyDescent="0.25">
      <c r="E65" s="1"/>
      <c r="F65" s="1"/>
      <c r="G65" s="1"/>
      <c r="H65" s="1"/>
      <c r="I65" s="1"/>
    </row>
    <row r="66" spans="1:9" ht="13" x14ac:dyDescent="0.3">
      <c r="A66" s="8" t="s">
        <v>26</v>
      </c>
      <c r="E66" s="5" t="s">
        <v>31</v>
      </c>
      <c r="F66" s="1"/>
      <c r="G66" s="1"/>
      <c r="H66" s="1"/>
      <c r="I66" s="1"/>
    </row>
    <row r="67" spans="1:9" ht="15.5" x14ac:dyDescent="0.4">
      <c r="A67" s="8" t="s">
        <v>19</v>
      </c>
      <c r="B67" s="8" t="s">
        <v>21</v>
      </c>
      <c r="C67" s="8" t="s">
        <v>20</v>
      </c>
      <c r="E67" s="1"/>
      <c r="F67" s="1"/>
      <c r="G67" s="1"/>
      <c r="H67" s="1"/>
      <c r="I67" s="1"/>
    </row>
    <row r="68" spans="1:9" x14ac:dyDescent="0.25">
      <c r="A68">
        <v>7</v>
      </c>
      <c r="B68">
        <v>2.1</v>
      </c>
      <c r="C68">
        <v>1.43</v>
      </c>
      <c r="E68" s="1"/>
      <c r="F68" s="1">
        <f>MAX(F3:F22)</f>
        <v>5.000000000000009E-5</v>
      </c>
      <c r="G68" s="1"/>
      <c r="H68" s="1"/>
      <c r="I68" s="1"/>
    </row>
    <row r="69" spans="1:9" x14ac:dyDescent="0.25">
      <c r="A69">
        <v>8</v>
      </c>
      <c r="B69">
        <v>2.0099999999999998</v>
      </c>
      <c r="C69">
        <v>1.25</v>
      </c>
      <c r="E69" s="1"/>
      <c r="F69" s="1">
        <f>SUM(F3:F22)</f>
        <v>3.0950000000000058E-4</v>
      </c>
      <c r="G69" s="1"/>
      <c r="H69" s="1"/>
      <c r="I69" s="1"/>
    </row>
    <row r="70" spans="1:9" x14ac:dyDescent="0.25">
      <c r="A70">
        <v>9</v>
      </c>
      <c r="B70">
        <v>1.94</v>
      </c>
      <c r="C70">
        <v>1.1100000000000001</v>
      </c>
      <c r="E70" s="1" t="s">
        <v>25</v>
      </c>
      <c r="F70" s="1">
        <f>F68/F69</f>
        <v>0.16155088852988692</v>
      </c>
      <c r="G70" s="1"/>
      <c r="H70" s="1"/>
      <c r="I70" s="1"/>
    </row>
    <row r="71" spans="1:9" ht="13" x14ac:dyDescent="0.3">
      <c r="A71">
        <v>10</v>
      </c>
      <c r="B71">
        <v>1.88</v>
      </c>
      <c r="C71">
        <v>1.01</v>
      </c>
      <c r="E71" s="9" t="s">
        <v>29</v>
      </c>
      <c r="F71" s="1"/>
      <c r="G71" s="1">
        <f>INDEX(Cochran!B4:C17,D44-6,2)</f>
        <v>0.71799999999999997</v>
      </c>
      <c r="H71" s="27" t="str">
        <f>IF(F70&lt;G71,"no outlying pair","OUTLYING PAIR!")</f>
        <v>no outlying pair</v>
      </c>
      <c r="I71" s="27"/>
    </row>
    <row r="72" spans="1:9" ht="13" x14ac:dyDescent="0.3">
      <c r="A72">
        <v>11</v>
      </c>
      <c r="B72">
        <v>1.83</v>
      </c>
      <c r="C72">
        <v>0.93</v>
      </c>
      <c r="E72" s="1" t="s">
        <v>30</v>
      </c>
      <c r="F72" s="1"/>
      <c r="G72" s="1">
        <f>INDEX(Cochran!B4:C17,D44-6,1)</f>
        <v>0.60199999999999998</v>
      </c>
      <c r="H72" s="28" t="str">
        <f>IF(F70&lt;G72,"no outlying pair","OUTLYING PAIR!")</f>
        <v>no outlying pair</v>
      </c>
      <c r="I72" s="28"/>
    </row>
    <row r="73" spans="1:9" x14ac:dyDescent="0.25">
      <c r="A73">
        <v>12</v>
      </c>
      <c r="B73">
        <v>1.79</v>
      </c>
      <c r="C73">
        <v>0.86</v>
      </c>
      <c r="E73" s="1"/>
      <c r="F73" s="1"/>
      <c r="G73" s="1"/>
      <c r="H73" s="1"/>
      <c r="I73" s="1"/>
    </row>
    <row r="74" spans="1:9" x14ac:dyDescent="0.25">
      <c r="A74">
        <v>13</v>
      </c>
      <c r="B74">
        <v>1.75</v>
      </c>
      <c r="C74">
        <v>0.8</v>
      </c>
    </row>
    <row r="75" spans="1:9" x14ac:dyDescent="0.25">
      <c r="A75">
        <v>14</v>
      </c>
      <c r="B75">
        <v>1.72</v>
      </c>
      <c r="C75">
        <v>0.75</v>
      </c>
    </row>
    <row r="76" spans="1:9" x14ac:dyDescent="0.25">
      <c r="A76">
        <v>15</v>
      </c>
      <c r="B76">
        <v>1.69</v>
      </c>
      <c r="C76">
        <v>0.71</v>
      </c>
    </row>
    <row r="77" spans="1:9" x14ac:dyDescent="0.25">
      <c r="A77">
        <v>16</v>
      </c>
      <c r="B77">
        <v>1.67</v>
      </c>
      <c r="C77">
        <v>0.68</v>
      </c>
    </row>
    <row r="78" spans="1:9" x14ac:dyDescent="0.25">
      <c r="A78">
        <v>17</v>
      </c>
      <c r="B78">
        <v>1.64</v>
      </c>
      <c r="C78">
        <v>0.64</v>
      </c>
    </row>
    <row r="79" spans="1:9" x14ac:dyDescent="0.25">
      <c r="A79">
        <v>18</v>
      </c>
      <c r="B79">
        <v>1.62</v>
      </c>
      <c r="C79">
        <v>0.62</v>
      </c>
    </row>
    <row r="80" spans="1:9" x14ac:dyDescent="0.25">
      <c r="A80">
        <v>19</v>
      </c>
      <c r="B80">
        <v>1.6</v>
      </c>
      <c r="C80">
        <v>0.59</v>
      </c>
    </row>
    <row r="81" spans="1:3" x14ac:dyDescent="0.25">
      <c r="A81">
        <v>20</v>
      </c>
      <c r="B81">
        <v>1.59</v>
      </c>
      <c r="C81">
        <v>0.56999999999999995</v>
      </c>
    </row>
  </sheetData>
  <mergeCells count="3">
    <mergeCell ref="A1:D1"/>
    <mergeCell ref="E1:H1"/>
    <mergeCell ref="H71:I71"/>
  </mergeCells>
  <pageMargins left="0.78740157499999996" right="0.53" top="0.984251969" bottom="0.984251969" header="0.4921259845" footer="0.4921259845"/>
  <pageSetup paperSize="9" scale="82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G11" sqref="G11"/>
    </sheetView>
  </sheetViews>
  <sheetFormatPr baseColWidth="10" defaultRowHeight="12.5" x14ac:dyDescent="0.25"/>
  <cols>
    <col min="1" max="1" width="10.90625" style="16"/>
    <col min="2" max="2" width="17.81640625" style="16" customWidth="1"/>
    <col min="3" max="3" width="15.453125" style="16" customWidth="1"/>
    <col min="4" max="16384" width="10.90625" style="16"/>
  </cols>
  <sheetData>
    <row r="1" spans="1:3" ht="13" thickBot="1" x14ac:dyDescent="0.3">
      <c r="A1" s="16" t="s">
        <v>28</v>
      </c>
    </row>
    <row r="2" spans="1:3" x14ac:dyDescent="0.25">
      <c r="A2" s="22"/>
      <c r="B2" s="26" t="s">
        <v>27</v>
      </c>
      <c r="C2" s="25"/>
    </row>
    <row r="3" spans="1:3" ht="13" thickBot="1" x14ac:dyDescent="0.3">
      <c r="A3" s="20"/>
      <c r="B3" s="24">
        <v>0.95</v>
      </c>
      <c r="C3" s="23">
        <v>0.99</v>
      </c>
    </row>
    <row r="4" spans="1:3" x14ac:dyDescent="0.25">
      <c r="A4" s="20">
        <v>7</v>
      </c>
      <c r="B4" s="22">
        <v>0.72699999999999998</v>
      </c>
      <c r="C4" s="21">
        <v>0.83799999999999997</v>
      </c>
    </row>
    <row r="5" spans="1:3" x14ac:dyDescent="0.25">
      <c r="A5" s="20">
        <v>8</v>
      </c>
      <c r="B5" s="20">
        <v>0.68</v>
      </c>
      <c r="C5" s="19">
        <v>0.79400000000000004</v>
      </c>
    </row>
    <row r="6" spans="1:3" x14ac:dyDescent="0.25">
      <c r="A6" s="20">
        <v>9</v>
      </c>
      <c r="B6" s="20">
        <v>0.63800000000000001</v>
      </c>
      <c r="C6" s="19">
        <v>0.754</v>
      </c>
    </row>
    <row r="7" spans="1:3" x14ac:dyDescent="0.25">
      <c r="A7" s="20">
        <v>10</v>
      </c>
      <c r="B7" s="20">
        <v>0.60199999999999998</v>
      </c>
      <c r="C7" s="19">
        <v>0.71799999999999997</v>
      </c>
    </row>
    <row r="8" spans="1:3" x14ac:dyDescent="0.25">
      <c r="A8" s="20">
        <v>11</v>
      </c>
      <c r="B8" s="20">
        <v>0.56999999999999995</v>
      </c>
      <c r="C8" s="19">
        <v>0.68400000000000005</v>
      </c>
    </row>
    <row r="9" spans="1:3" x14ac:dyDescent="0.25">
      <c r="A9" s="20">
        <v>12</v>
      </c>
      <c r="B9" s="20">
        <v>0.54100000000000004</v>
      </c>
      <c r="C9" s="19">
        <v>0.65300000000000002</v>
      </c>
    </row>
    <row r="10" spans="1:3" x14ac:dyDescent="0.25">
      <c r="A10" s="20">
        <v>13</v>
      </c>
      <c r="B10" s="20">
        <v>0.51500000000000001</v>
      </c>
      <c r="C10" s="19">
        <v>0.624</v>
      </c>
    </row>
    <row r="11" spans="1:3" x14ac:dyDescent="0.25">
      <c r="A11" s="20">
        <v>14</v>
      </c>
      <c r="B11" s="20">
        <v>0.49199999999999999</v>
      </c>
      <c r="C11" s="19">
        <v>0.59899999999999998</v>
      </c>
    </row>
    <row r="12" spans="1:3" x14ac:dyDescent="0.25">
      <c r="A12" s="20">
        <v>15</v>
      </c>
      <c r="B12" s="20">
        <v>0.47099999999999997</v>
      </c>
      <c r="C12" s="19">
        <v>0.57499999999999996</v>
      </c>
    </row>
    <row r="13" spans="1:3" x14ac:dyDescent="0.25">
      <c r="A13" s="20">
        <v>16</v>
      </c>
      <c r="B13" s="20">
        <v>0.45200000000000001</v>
      </c>
      <c r="C13" s="19">
        <v>0.55300000000000005</v>
      </c>
    </row>
    <row r="14" spans="1:3" x14ac:dyDescent="0.25">
      <c r="A14" s="20">
        <v>17</v>
      </c>
      <c r="B14" s="20">
        <v>0.434</v>
      </c>
      <c r="C14" s="19">
        <v>0.53200000000000003</v>
      </c>
    </row>
    <row r="15" spans="1:3" x14ac:dyDescent="0.25">
      <c r="A15" s="20">
        <v>18</v>
      </c>
      <c r="B15" s="20">
        <v>0.41799999999999998</v>
      </c>
      <c r="C15" s="19">
        <v>0.51400000000000001</v>
      </c>
    </row>
    <row r="16" spans="1:3" x14ac:dyDescent="0.25">
      <c r="A16" s="20">
        <v>19</v>
      </c>
      <c r="B16" s="20">
        <v>0.40300000000000002</v>
      </c>
      <c r="C16" s="19">
        <v>0.496</v>
      </c>
    </row>
    <row r="17" spans="1:3" ht="13" thickBot="1" x14ac:dyDescent="0.3">
      <c r="A17" s="18">
        <v>20</v>
      </c>
      <c r="B17" s="18">
        <v>0.38900000000000001</v>
      </c>
      <c r="C17" s="17">
        <v>0.48</v>
      </c>
    </row>
  </sheetData>
  <mergeCells count="1">
    <mergeCell ref="B2:C2"/>
  </mergeCells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ISO 13528_2015</vt:lpstr>
      <vt:lpstr>Cochran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</dc:creator>
  <cp:lastModifiedBy>Michael Koch</cp:lastModifiedBy>
  <cp:lastPrinted>2017-09-20T12:19:41Z</cp:lastPrinted>
  <dcterms:created xsi:type="dcterms:W3CDTF">2016-04-12T13:52:54Z</dcterms:created>
  <dcterms:modified xsi:type="dcterms:W3CDTF">2021-10-07T07:52:47Z</dcterms:modified>
</cp:coreProperties>
</file>